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2"/>
  </bookViews>
  <sheets>
    <sheet name="Guidelines" sheetId="1" r:id="rId1"/>
    <sheet name="Cash-Flow-2020-Leva" sheetId="2" r:id="rId2"/>
    <sheet name="Cash-Flow-2020" sheetId="3" r:id="rId3"/>
  </sheets>
  <externalReferences>
    <externalReference r:id="rId6"/>
  </externalReference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<sst xmlns="http://schemas.openxmlformats.org/spreadsheetml/2006/main" count="673" uniqueCount="458">
  <si>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</si>
  <si>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</si>
  <si>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</si>
  <si>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</si>
  <si>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</si>
  <si>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</si>
  <si>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</si>
  <si>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</si>
  <si>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</si>
  <si>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</si>
  <si>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</si>
  <si>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</si>
  <si>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</si>
  <si>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</si>
  <si>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</si>
  <si>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</si>
  <si>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</si>
  <si>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</si>
  <si>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</si>
  <si>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</si>
  <si>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</si>
  <si>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</si>
  <si>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</si>
  <si>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</si>
  <si>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</si>
  <si>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</si>
  <si>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</si>
  <si>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</si>
  <si>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</si>
  <si>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</si>
  <si>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</si>
  <si>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</si>
  <si>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</si>
  <si>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</si>
  <si>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</si>
  <si>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</si>
  <si>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</si>
  <si>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</si>
  <si>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</si>
  <si>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</si>
  <si>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</si>
  <si>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</si>
  <si>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</si>
  <si>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</si>
  <si>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</si>
  <si>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</si>
  <si>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</si>
  <si>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</si>
  <si>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</si>
  <si>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</si>
  <si>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</si>
  <si>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</si>
  <si>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</si>
  <si>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</si>
  <si>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</si>
  <si>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</si>
  <si>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</si>
  <si>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</si>
  <si>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</si>
  <si>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</si>
  <si>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</si>
  <si>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</si>
  <si>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</si>
  <si>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</si>
  <si>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</si>
  <si>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</si>
  <si>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</si>
  <si>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</si>
  <si>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</si>
  <si>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</si>
  <si>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</si>
  <si>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</si>
  <si>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</si>
  <si>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</si>
  <si>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</si>
  <si>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</si>
  <si>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</si>
  <si>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</si>
  <si>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</si>
  <si>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</si>
  <si>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</si>
  <si>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</si>
  <si>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</si>
  <si>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</si>
  <si>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</si>
  <si>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</si>
  <si>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</si>
  <si>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</si>
  <si>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</si>
  <si>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</si>
  <si>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</si>
  <si>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</si>
  <si>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</si>
  <si>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</si>
  <si>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</si>
  <si>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</si>
  <si>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</si>
  <si>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</si>
  <si>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</si>
  <si>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</si>
  <si>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</si>
  <si>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</si>
  <si>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</si>
  <si>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</si>
  <si>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</si>
  <si>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</si>
  <si>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</si>
  <si>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</si>
  <si>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</si>
  <si>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</si>
  <si>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</si>
  <si>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</si>
  <si>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</si>
  <si>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</si>
  <si>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</si>
  <si>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</si>
  <si>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</si>
  <si>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</si>
  <si>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</si>
  <si>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</si>
  <si>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</si>
  <si>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</si>
  <si>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</si>
  <si>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</si>
  <si>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</si>
  <si>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</si>
  <si>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</si>
  <si>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</si>
  <si>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</si>
  <si>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</si>
  <si>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</si>
  <si>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</si>
  <si>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</si>
  <si>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</si>
  <si>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</si>
  <si>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</si>
  <si>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</si>
  <si>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</si>
  <si>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</si>
  <si>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</si>
  <si>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</si>
  <si>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</si>
  <si>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</si>
  <si>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</si>
  <si>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</si>
  <si>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</si>
  <si>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</si>
  <si>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</si>
  <si>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</si>
  <si>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</si>
  <si>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</si>
  <si>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</si>
  <si>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</si>
  <si>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</si>
  <si>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</si>
  <si>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</si>
  <si>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</si>
  <si>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</si>
  <si>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</si>
  <si>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</si>
  <si>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</si>
  <si>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</si>
  <si>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</si>
  <si>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</si>
  <si>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</si>
  <si>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</si>
  <si>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</si>
  <si>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</si>
  <si>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</si>
  <si>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</si>
  <si>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</si>
  <si>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</si>
  <si>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</si>
  <si>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</si>
  <si>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</si>
  <si>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</si>
  <si>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</si>
  <si>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</si>
  <si>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</si>
  <si>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</si>
  <si>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</si>
  <si>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</si>
  <si>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</si>
  <si>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</si>
  <si>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</si>
  <si>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</si>
  <si>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</si>
  <si>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</si>
  <si>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</si>
  <si>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</si>
  <si>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</si>
  <si>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</si>
  <si>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</si>
  <si>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</si>
  <si>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</si>
  <si>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</si>
  <si>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</si>
  <si>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</si>
  <si>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</si>
  <si>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</si>
  <si>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</si>
  <si>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</si>
  <si>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</si>
  <si>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</si>
  <si>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</si>
  <si>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</si>
  <si>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</si>
  <si>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</si>
  <si>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</si>
  <si>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</si>
  <si>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</si>
  <si>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</si>
  <si>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</si>
  <si>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</si>
  <si>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</si>
  <si>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</si>
  <si>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</si>
  <si>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</si>
  <si>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</si>
  <si>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</si>
  <si>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</si>
  <si>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</si>
  <si>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</si>
  <si>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</si>
  <si>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</si>
  <si>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</si>
  <si>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</si>
  <si>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</si>
  <si>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</si>
  <si>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</si>
  <si>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</si>
  <si>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</si>
  <si>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</si>
  <si>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</si>
  <si>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</si>
  <si>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</si>
  <si>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</si>
  <si>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</si>
  <si>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</si>
  <si>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</si>
  <si>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</si>
  <si>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</si>
  <si>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</si>
  <si>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</si>
  <si>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</si>
  <si>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</si>
  <si>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</si>
  <si>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</si>
  <si>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</si>
  <si>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</si>
  <si>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</si>
  <si>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</si>
  <si>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</si>
  <si>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</si>
  <si>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</si>
  <si>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</si>
  <si>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</si>
  <si>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</si>
  <si>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</si>
  <si>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</si>
  <si>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</si>
  <si>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</si>
  <si>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</si>
  <si>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</si>
  <si>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</si>
  <si>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</si>
  <si>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</si>
  <si>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</si>
  <si>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</si>
  <si>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</si>
  <si>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</si>
  <si>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</si>
  <si>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</si>
  <si>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</si>
  <si>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</si>
  <si>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</si>
  <si>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</si>
  <si>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</si>
  <si>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</si>
  <si>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</si>
  <si>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</si>
  <si>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</si>
  <si>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</si>
  <si>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</si>
  <si>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</si>
  <si>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</si>
  <si>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</si>
  <si>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</si>
  <si>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</si>
  <si>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</si>
  <si>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</si>
  <si>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</si>
  <si>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</si>
  <si>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</si>
  <si>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</si>
  <si>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</si>
  <si>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</si>
  <si>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</si>
  <si>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</si>
  <si>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</si>
  <si>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</si>
  <si>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</si>
  <si>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</si>
  <si>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</si>
  <si>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</si>
  <si>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</si>
  <si>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</si>
  <si>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</si>
  <si>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</si>
  <si>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</si>
  <si>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</si>
  <si>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</si>
  <si>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</si>
  <si>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</si>
  <si>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</si>
  <si>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</si>
  <si>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</si>
  <si>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</si>
  <si>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</si>
  <si>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</si>
  <si>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</si>
  <si>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</si>
  <si>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</si>
  <si>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</si>
  <si>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</si>
  <si>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</si>
  <si>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</si>
  <si>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</si>
  <si>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</si>
  <si>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</si>
  <si>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</si>
  <si>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</si>
  <si>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</si>
  <si>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</si>
  <si>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</si>
  <si>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</si>
  <si>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</si>
  <si>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</si>
  <si>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</si>
  <si>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</si>
  <si>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</si>
  <si>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</si>
  <si>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</si>
  <si>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</si>
  <si>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</si>
  <si>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</si>
  <si>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</si>
  <si>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</si>
  <si>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</si>
  <si>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</si>
  <si>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</si>
  <si>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</si>
  <si>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</si>
  <si>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</si>
  <si>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</si>
  <si>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</si>
  <si>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</si>
  <si>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</si>
  <si>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</si>
  <si>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</si>
  <si>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</si>
  <si>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</si>
  <si>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</si>
  <si>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</si>
  <si>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</si>
  <si>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</si>
  <si>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</si>
  <si>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</si>
  <si>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</si>
  <si>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</si>
  <si>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</si>
  <si>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</si>
  <si>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</si>
  <si>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</si>
  <si>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</si>
  <si>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</si>
  <si>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</si>
  <si>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</si>
  <si>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</si>
  <si>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</si>
  <si>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</si>
  <si>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</si>
  <si>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</si>
  <si>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</si>
  <si>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</si>
  <si>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</si>
  <si>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</si>
  <si>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</si>
  <si>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</si>
  <si>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</si>
  <si>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</si>
  <si>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</si>
  <si>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</si>
  <si>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</si>
  <si>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</si>
  <si>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</si>
  <si>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</si>
  <si>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</si>
  <si>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</si>
  <si>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</si>
  <si>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</si>
  <si>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</si>
  <si>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</si>
  <si>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</si>
  <si>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</si>
  <si>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</si>
  <si>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</si>
  <si>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</si>
  <si>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</si>
  <si>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</si>
  <si>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</si>
  <si>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</si>
  <si>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</si>
  <si>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</si>
  <si>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</si>
  <si>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</si>
  <si>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</si>
  <si>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</si>
  <si>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</si>
  <si>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</si>
  <si>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</si>
  <si>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</si>
  <si>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</si>
  <si>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</si>
  <si>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</si>
  <si>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</si>
  <si>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</si>
  <si>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</si>
  <si>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</si>
  <si>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</si>
  <si>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</si>
  <si>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</si>
  <si>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</si>
  <si>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</si>
  <si>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</si>
  <si>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</si>
  <si>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</si>
  <si>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</si>
  <si>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</si>
  <si>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</si>
  <si>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</si>
  <si>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</si>
  <si>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</si>
  <si>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</si>
  <si>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</si>
  <si>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</si>
  <si>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</si>
  <si>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</si>
  <si>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</si>
  <si>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</si>
  <si>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</si>
  <si>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</si>
  <si>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</si>
  <si>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</si>
  <si>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</si>
  <si>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</si>
  <si>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</si>
  <si>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ИВАЙЛО ИВАНОВ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</si>
</sst>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1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82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2" applyFont="1" applyFill="1" applyAlignment="1" applyProtection="1">
      <alignment horizontal="right"/>
      <protection/>
    </xf>
    <xf numFmtId="0" fontId="148" fillId="32" borderId="0" xfId="62" applyFont="1" applyFill="1" applyBorder="1" applyAlignment="1" applyProtection="1">
      <alignment horizontal="center"/>
      <protection/>
    </xf>
    <xf numFmtId="166" fontId="149" fillId="32" borderId="0" xfId="65" applyNumberFormat="1" applyFont="1" applyFill="1" applyAlignment="1" applyProtection="1">
      <alignment/>
      <protection/>
    </xf>
    <xf numFmtId="0" fontId="147" fillId="32" borderId="0" xfId="57" applyFont="1" applyFill="1" applyAlignment="1" applyProtection="1" quotePrefix="1">
      <alignment/>
      <protection/>
    </xf>
    <xf numFmtId="0" fontId="149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0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9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1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2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3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1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29" fillId="32" borderId="26" xfId="0" applyNumberFormat="1" applyFont="1" applyFill="1" applyBorder="1" applyAlignment="1" applyProtection="1">
      <alignment horizontal="center"/>
      <protection/>
    </xf>
    <xf numFmtId="166" fontId="12" fillId="32" borderId="26" xfId="0" applyNumberFormat="1" applyFont="1" applyFill="1" applyBorder="1" applyAlignment="1" applyProtection="1">
      <alignment horizontal="center"/>
      <protection/>
    </xf>
    <xf numFmtId="166" fontId="29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54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1" fillId="42" borderId="52" xfId="65" applyNumberFormat="1" applyFont="1" applyFill="1" applyBorder="1" applyAlignment="1" applyProtection="1">
      <alignment/>
      <protection/>
    </xf>
    <xf numFmtId="38" fontId="21" fillId="42" borderId="53" xfId="65" applyNumberFormat="1" applyFont="1" applyFill="1" applyBorder="1" applyAlignment="1" applyProtection="1">
      <alignment/>
      <protection/>
    </xf>
    <xf numFmtId="38" fontId="21" fillId="42" borderId="46" xfId="65" applyNumberFormat="1" applyFont="1" applyFill="1" applyBorder="1" applyAlignment="1" applyProtection="1">
      <alignment/>
      <protection/>
    </xf>
    <xf numFmtId="38" fontId="21" fillId="42" borderId="47" xfId="65" applyNumberFormat="1" applyFont="1" applyFill="1" applyBorder="1" applyAlignment="1" applyProtection="1">
      <alignment/>
      <protection/>
    </xf>
    <xf numFmtId="38" fontId="21" fillId="42" borderId="48" xfId="65" applyNumberFormat="1" applyFont="1" applyFill="1" applyBorder="1" applyAlignment="1" applyProtection="1">
      <alignment/>
      <protection/>
    </xf>
    <xf numFmtId="38" fontId="21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1" fillId="42" borderId="42" xfId="65" applyNumberFormat="1" applyFont="1" applyFill="1" applyBorder="1" applyAlignment="1" applyProtection="1">
      <alignment/>
      <protection/>
    </xf>
    <xf numFmtId="38" fontId="21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5" fontId="155" fillId="33" borderId="26" xfId="0" applyNumberFormat="1" applyFont="1" applyFill="1" applyBorder="1" applyAlignment="1" applyProtection="1">
      <alignment horizontal="center"/>
      <protection locked="0"/>
    </xf>
    <xf numFmtId="175" fontId="155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1" fillId="42" borderId="50" xfId="65" applyNumberFormat="1" applyFont="1" applyFill="1" applyBorder="1" applyAlignment="1" applyProtection="1">
      <alignment/>
      <protection/>
    </xf>
    <xf numFmtId="38" fontId="21" fillId="42" borderId="58" xfId="65" applyNumberFormat="1" applyFont="1" applyFill="1" applyBorder="1" applyAlignment="1" applyProtection="1">
      <alignment/>
      <protection/>
    </xf>
    <xf numFmtId="38" fontId="21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1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56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29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29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29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29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29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29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29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29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57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1" fillId="42" borderId="41" xfId="65" applyNumberFormat="1" applyFont="1" applyFill="1" applyBorder="1" applyAlignment="1" applyProtection="1">
      <alignment horizontal="center"/>
      <protection/>
    </xf>
    <xf numFmtId="38" fontId="21" fillId="42" borderId="42" xfId="65" applyNumberFormat="1" applyFont="1" applyFill="1" applyBorder="1" applyAlignment="1" applyProtection="1">
      <alignment horizontal="center"/>
      <protection/>
    </xf>
    <xf numFmtId="38" fontId="21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6" fontId="5" fillId="39" borderId="65" xfId="60" applyNumberFormat="1" applyFont="1" applyFill="1" applyBorder="1" applyAlignment="1" applyProtection="1">
      <alignment horizontal="left"/>
      <protection/>
    </xf>
    <xf numFmtId="166" fontId="5" fillId="39" borderId="37" xfId="60" applyNumberFormat="1" applyFont="1" applyFill="1" applyBorder="1" applyAlignment="1" applyProtection="1">
      <alignment horizontal="left"/>
      <protection/>
    </xf>
    <xf numFmtId="16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58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1" fillId="32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59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2" borderId="81" xfId="0" applyNumberFormat="1" applyFont="1" applyFill="1" applyBorder="1" applyAlignment="1" applyProtection="1">
      <alignment/>
      <protection/>
    </xf>
    <xf numFmtId="176" fontId="3" fillId="32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52" fillId="39" borderId="101" xfId="0" applyNumberFormat="1" applyFont="1" applyFill="1" applyBorder="1" applyAlignment="1" applyProtection="1" quotePrefix="1">
      <alignment horizontal="center"/>
      <protection/>
    </xf>
    <xf numFmtId="183" fontId="158" fillId="40" borderId="101" xfId="0" applyNumberFormat="1" applyFont="1" applyFill="1" applyBorder="1" applyAlignment="1" applyProtection="1" quotePrefix="1">
      <alignment horizontal="center"/>
      <protection/>
    </xf>
    <xf numFmtId="183" fontId="159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8" fillId="38" borderId="103" xfId="0" applyNumberFormat="1" applyFont="1" applyFill="1" applyBorder="1" applyAlignment="1" applyProtection="1">
      <alignment horizontal="center"/>
      <protection/>
    </xf>
    <xf numFmtId="174" fontId="8" fillId="38" borderId="104" xfId="0" applyNumberFormat="1" applyFont="1" applyFill="1" applyBorder="1" applyAlignment="1" applyProtection="1">
      <alignment horizontal="center"/>
      <protection/>
    </xf>
    <xf numFmtId="174" fontId="160" fillId="38" borderId="103" xfId="0" applyNumberFormat="1" applyFont="1" applyFill="1" applyBorder="1" applyAlignment="1" applyProtection="1">
      <alignment horizontal="center"/>
      <protection/>
    </xf>
    <xf numFmtId="174" fontId="160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0" fillId="33" borderId="55" xfId="0" applyNumberFormat="1" applyFont="1" applyFill="1" applyBorder="1" applyAlignment="1" applyProtection="1">
      <alignment/>
      <protection/>
    </xf>
    <xf numFmtId="0" fontId="50" fillId="33" borderId="55" xfId="0" applyFont="1" applyFill="1" applyBorder="1" applyAlignment="1" applyProtection="1">
      <alignment/>
      <protection/>
    </xf>
    <xf numFmtId="166" fontId="161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29" fillId="42" borderId="107" xfId="0" applyNumberFormat="1" applyFont="1" applyFill="1" applyBorder="1" applyAlignment="1" applyProtection="1">
      <alignment/>
      <protection/>
    </xf>
    <xf numFmtId="176" fontId="29" fillId="42" borderId="91" xfId="0" applyNumberFormat="1" applyFont="1" applyFill="1" applyBorder="1" applyAlignment="1" applyProtection="1">
      <alignment/>
      <protection/>
    </xf>
    <xf numFmtId="176" fontId="29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29" fillId="42" borderId="110" xfId="0" applyNumberFormat="1" applyFont="1" applyFill="1" applyBorder="1" applyAlignment="1" applyProtection="1">
      <alignment/>
      <protection/>
    </xf>
    <xf numFmtId="176" fontId="12" fillId="42" borderId="109" xfId="60" applyNumberFormat="1" applyFont="1" applyFill="1" applyBorder="1" applyAlignment="1" applyProtection="1">
      <alignment/>
      <protection/>
    </xf>
    <xf numFmtId="0" fontId="162" fillId="47" borderId="0" xfId="61" applyFont="1" applyFill="1" applyBorder="1" applyAlignment="1" applyProtection="1">
      <alignment horizontal="center"/>
      <protection/>
    </xf>
    <xf numFmtId="166" fontId="161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0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3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3" fillId="35" borderId="0" xfId="64" applyFont="1" applyFill="1" applyBorder="1" applyAlignment="1" applyProtection="1">
      <alignment/>
      <protection/>
    </xf>
    <xf numFmtId="0" fontId="162" fillId="33" borderId="0" xfId="61" applyFont="1" applyFill="1" applyBorder="1" applyAlignment="1" applyProtection="1">
      <alignment horizontal="center"/>
      <protection/>
    </xf>
    <xf numFmtId="164" fontId="54" fillId="49" borderId="26" xfId="64" applyNumberFormat="1" applyFont="1" applyFill="1" applyBorder="1" applyAlignment="1" applyProtection="1">
      <alignment horizontal="center" vertical="center"/>
      <protection locked="0"/>
    </xf>
    <xf numFmtId="166" fontId="147" fillId="32" borderId="0" xfId="65" applyNumberFormat="1" applyFont="1" applyFill="1" applyAlignment="1" applyProtection="1">
      <alignment/>
      <protection/>
    </xf>
    <xf numFmtId="0" fontId="149" fillId="35" borderId="0" xfId="64" applyFont="1" applyFill="1" applyBorder="1" applyProtection="1">
      <alignment/>
      <protection/>
    </xf>
    <xf numFmtId="0" fontId="164" fillId="35" borderId="0" xfId="64" applyFont="1" applyFill="1" applyBorder="1" applyProtection="1">
      <alignment/>
      <protection/>
    </xf>
    <xf numFmtId="0" fontId="164" fillId="35" borderId="0" xfId="64" applyFont="1" applyFill="1" applyProtection="1">
      <alignment/>
      <protection/>
    </xf>
    <xf numFmtId="172" fontId="165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6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56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66" fillId="33" borderId="26" xfId="64" applyNumberFormat="1" applyFont="1" applyFill="1" applyBorder="1" applyAlignment="1" applyProtection="1">
      <alignment horizontal="center" vertical="center"/>
      <protection/>
    </xf>
    <xf numFmtId="164" fontId="167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32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68" fillId="33" borderId="70" xfId="0" applyNumberFormat="1" applyFont="1" applyFill="1" applyBorder="1" applyAlignment="1" applyProtection="1" quotePrefix="1">
      <alignment/>
      <protection/>
    </xf>
    <xf numFmtId="166" fontId="169" fillId="33" borderId="70" xfId="0" applyNumberFormat="1" applyFont="1" applyFill="1" applyBorder="1" applyAlignment="1" applyProtection="1" quotePrefix="1">
      <alignment/>
      <protection/>
    </xf>
    <xf numFmtId="166" fontId="168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8" fillId="33" borderId="115" xfId="0" applyNumberFormat="1" applyFont="1" applyFill="1" applyBorder="1" applyAlignment="1" applyProtection="1" quotePrefix="1">
      <alignment/>
      <protection/>
    </xf>
    <xf numFmtId="166" fontId="168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8" fillId="32" borderId="115" xfId="0" applyNumberFormat="1" applyFont="1" applyFill="1" applyBorder="1" applyAlignment="1" applyProtection="1" quotePrefix="1">
      <alignment/>
      <protection/>
    </xf>
    <xf numFmtId="166" fontId="169" fillId="32" borderId="31" xfId="0" applyNumberFormat="1" applyFont="1" applyFill="1" applyBorder="1" applyAlignment="1" applyProtection="1" quotePrefix="1">
      <alignment/>
      <protection/>
    </xf>
    <xf numFmtId="166" fontId="168" fillId="33" borderId="85" xfId="0" applyNumberFormat="1" applyFont="1" applyFill="1" applyBorder="1" applyAlignment="1" applyProtection="1" quotePrefix="1">
      <alignment/>
      <protection/>
    </xf>
    <xf numFmtId="166" fontId="169" fillId="33" borderId="86" xfId="0" applyNumberFormat="1" applyFont="1" applyFill="1" applyBorder="1" applyAlignment="1" applyProtection="1" quotePrefix="1">
      <alignment/>
      <protection/>
    </xf>
    <xf numFmtId="166" fontId="169" fillId="33" borderId="31" xfId="0" applyNumberFormat="1" applyFont="1" applyFill="1" applyBorder="1" applyAlignment="1" applyProtection="1" quotePrefix="1">
      <alignment/>
      <protection/>
    </xf>
    <xf numFmtId="0" fontId="30" fillId="33" borderId="116" xfId="64" applyFont="1" applyFill="1" applyBorder="1" applyProtection="1">
      <alignment/>
      <protection/>
    </xf>
    <xf numFmtId="0" fontId="30" fillId="33" borderId="42" xfId="64" applyFont="1" applyFill="1" applyBorder="1" applyProtection="1">
      <alignment/>
      <protection/>
    </xf>
    <xf numFmtId="0" fontId="30" fillId="33" borderId="28" xfId="64" applyFont="1" applyFill="1" applyBorder="1" applyProtection="1">
      <alignment/>
      <protection/>
    </xf>
    <xf numFmtId="174" fontId="34" fillId="50" borderId="117" xfId="0" applyNumberFormat="1" applyFont="1" applyFill="1" applyBorder="1" applyAlignment="1" applyProtection="1">
      <alignment horizontal="center"/>
      <protection/>
    </xf>
    <xf numFmtId="174" fontId="35" fillId="41" borderId="117" xfId="0" applyNumberFormat="1" applyFont="1" applyFill="1" applyBorder="1" applyAlignment="1" applyProtection="1">
      <alignment horizontal="center"/>
      <protection/>
    </xf>
    <xf numFmtId="174" fontId="170" fillId="50" borderId="117" xfId="0" applyNumberFormat="1" applyFont="1" applyFill="1" applyBorder="1" applyAlignment="1" applyProtection="1">
      <alignment horizontal="center"/>
      <protection/>
    </xf>
    <xf numFmtId="174" fontId="171" fillId="41" borderId="117" xfId="0" applyNumberFormat="1" applyFont="1" applyFill="1" applyBorder="1" applyAlignment="1" applyProtection="1">
      <alignment horizontal="center"/>
      <protection/>
    </xf>
    <xf numFmtId="174" fontId="34" fillId="51" borderId="117" xfId="0" applyNumberFormat="1" applyFont="1" applyFill="1" applyBorder="1" applyAlignment="1" applyProtection="1">
      <alignment horizontal="center"/>
      <protection/>
    </xf>
    <xf numFmtId="174" fontId="35" fillId="51" borderId="117" xfId="0" applyNumberFormat="1" applyFont="1" applyFill="1" applyBorder="1" applyAlignment="1" applyProtection="1">
      <alignment horizontal="center"/>
      <protection/>
    </xf>
    <xf numFmtId="174" fontId="172" fillId="51" borderId="117" xfId="0" applyNumberFormat="1" applyFont="1" applyFill="1" applyBorder="1" applyAlignment="1" applyProtection="1">
      <alignment horizontal="center"/>
      <protection/>
    </xf>
    <xf numFmtId="174" fontId="171" fillId="51" borderId="117" xfId="0" applyNumberFormat="1" applyFont="1" applyFill="1" applyBorder="1" applyAlignment="1" applyProtection="1">
      <alignment horizontal="center"/>
      <protection/>
    </xf>
    <xf numFmtId="174" fontId="34" fillId="52" borderId="117" xfId="0" applyNumberFormat="1" applyFont="1" applyFill="1" applyBorder="1" applyAlignment="1" applyProtection="1">
      <alignment horizontal="center"/>
      <protection/>
    </xf>
    <xf numFmtId="174" fontId="35" fillId="52" borderId="117" xfId="0" applyNumberFormat="1" applyFont="1" applyFill="1" applyBorder="1" applyAlignment="1" applyProtection="1">
      <alignment horizontal="center"/>
      <protection/>
    </xf>
    <xf numFmtId="174" fontId="173" fillId="52" borderId="117" xfId="0" applyNumberFormat="1" applyFont="1" applyFill="1" applyBorder="1" applyAlignment="1" applyProtection="1">
      <alignment horizontal="center"/>
      <protection/>
    </xf>
    <xf numFmtId="174" fontId="174" fillId="52" borderId="117" xfId="0" applyNumberFormat="1" applyFont="1" applyFill="1" applyBorder="1" applyAlignment="1" applyProtection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174" fontId="8" fillId="38" borderId="119" xfId="0" applyNumberFormat="1" applyFont="1" applyFill="1" applyBorder="1" applyAlignment="1" applyProtection="1">
      <alignment horizontal="center"/>
      <protection/>
    </xf>
    <xf numFmtId="174" fontId="160" fillId="38" borderId="118" xfId="0" applyNumberFormat="1" applyFont="1" applyFill="1" applyBorder="1" applyAlignment="1" applyProtection="1">
      <alignment horizontal="center"/>
      <protection/>
    </xf>
    <xf numFmtId="174" fontId="160" fillId="38" borderId="119" xfId="0" applyNumberFormat="1" applyFont="1" applyFill="1" applyBorder="1" applyAlignment="1" applyProtection="1">
      <alignment horizontal="center"/>
      <protection/>
    </xf>
    <xf numFmtId="166" fontId="12" fillId="32" borderId="118" xfId="0" applyNumberFormat="1" applyFont="1" applyFill="1" applyBorder="1" applyAlignment="1" applyProtection="1">
      <alignment horizontal="center"/>
      <protection/>
    </xf>
    <xf numFmtId="166" fontId="29" fillId="32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29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5" fillId="42" borderId="41" xfId="65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29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29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29" fillId="42" borderId="10" xfId="0" applyNumberFormat="1" applyFont="1" applyFill="1" applyBorder="1" applyAlignment="1" applyProtection="1">
      <alignment/>
      <protection locked="0"/>
    </xf>
    <xf numFmtId="166" fontId="161" fillId="32" borderId="0" xfId="0" applyNumberFormat="1" applyFont="1" applyFill="1" applyBorder="1" applyAlignment="1" applyProtection="1" quotePrefix="1">
      <alignment horizontal="center"/>
      <protection/>
    </xf>
    <xf numFmtId="166" fontId="161" fillId="33" borderId="0" xfId="0" applyNumberFormat="1" applyFont="1" applyFill="1" applyBorder="1" applyAlignment="1" applyProtection="1" quotePrefix="1">
      <alignment horizontal="center"/>
      <protection/>
    </xf>
    <xf numFmtId="0" fontId="162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5" xfId="0" applyNumberFormat="1" applyFont="1" applyFill="1" applyBorder="1" applyAlignment="1" applyProtection="1">
      <alignment/>
      <protection/>
    </xf>
    <xf numFmtId="176" fontId="3" fillId="32" borderId="55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49" fillId="38" borderId="0" xfId="57" applyFont="1" applyFill="1" applyBorder="1" quotePrefix="1">
      <alignment/>
      <protection/>
    </xf>
    <xf numFmtId="187" fontId="21" fillId="33" borderId="0" xfId="58" applyNumberFormat="1" applyFont="1" applyFill="1" applyBorder="1" applyAlignment="1">
      <alignment/>
      <protection/>
    </xf>
    <xf numFmtId="189" fontId="21" fillId="32" borderId="68" xfId="58" applyNumberFormat="1" applyFont="1" applyFill="1" applyBorder="1" applyAlignment="1">
      <alignment/>
      <protection/>
    </xf>
    <xf numFmtId="189" fontId="21" fillId="32" borderId="18" xfId="58" applyNumberFormat="1" applyFont="1" applyFill="1" applyBorder="1" applyAlignment="1">
      <alignment/>
      <protection/>
    </xf>
    <xf numFmtId="189" fontId="21" fillId="32" borderId="21" xfId="58" applyNumberFormat="1" applyFont="1" applyFill="1" applyBorder="1" applyAlignment="1">
      <alignment/>
      <protection/>
    </xf>
    <xf numFmtId="189" fontId="21" fillId="44" borderId="68" xfId="58" applyNumberFormat="1" applyFont="1" applyFill="1" applyBorder="1" applyAlignment="1">
      <alignment/>
      <protection/>
    </xf>
    <xf numFmtId="189" fontId="21" fillId="44" borderId="18" xfId="58" applyNumberFormat="1" applyFont="1" applyFill="1" applyBorder="1" applyAlignment="1">
      <alignment/>
      <protection/>
    </xf>
    <xf numFmtId="189" fontId="21" fillId="44" borderId="21" xfId="58" applyNumberFormat="1" applyFont="1" applyFill="1" applyBorder="1" applyAlignment="1">
      <alignment/>
      <protection/>
    </xf>
    <xf numFmtId="193" fontId="21" fillId="33" borderId="0" xfId="57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2" fontId="176" fillId="39" borderId="26" xfId="0" applyNumberFormat="1" applyFont="1" applyFill="1" applyBorder="1" applyAlignment="1" applyProtection="1">
      <alignment horizontal="center"/>
      <protection/>
    </xf>
    <xf numFmtId="172" fontId="177" fillId="39" borderId="26" xfId="0" applyNumberFormat="1" applyFont="1" applyFill="1" applyBorder="1" applyAlignment="1" applyProtection="1">
      <alignment horizontal="center"/>
      <protection/>
    </xf>
    <xf numFmtId="183" fontId="152" fillId="39" borderId="26" xfId="0" applyNumberFormat="1" applyFont="1" applyFill="1" applyBorder="1" applyAlignment="1" applyProtection="1" quotePrefix="1">
      <alignment horizontal="center"/>
      <protection/>
    </xf>
    <xf numFmtId="171" fontId="153" fillId="40" borderId="26" xfId="0" applyNumberFormat="1" applyFont="1" applyFill="1" applyBorder="1" applyAlignment="1" applyProtection="1" quotePrefix="1">
      <alignment horizontal="center"/>
      <protection/>
    </xf>
    <xf numFmtId="183" fontId="158" fillId="40" borderId="26" xfId="0" applyNumberFormat="1" applyFont="1" applyFill="1" applyBorder="1" applyAlignment="1" applyProtection="1" quotePrefix="1">
      <alignment horizontal="center"/>
      <protection/>
    </xf>
    <xf numFmtId="171" fontId="158" fillId="40" borderId="26" xfId="0" applyNumberFormat="1" applyFont="1" applyFill="1" applyBorder="1" applyAlignment="1" applyProtection="1" quotePrefix="1">
      <alignment horizontal="center"/>
      <protection/>
    </xf>
    <xf numFmtId="171" fontId="165" fillId="48" borderId="26" xfId="0" applyNumberFormat="1" applyFont="1" applyFill="1" applyBorder="1" applyAlignment="1" applyProtection="1" quotePrefix="1">
      <alignment horizontal="center"/>
      <protection/>
    </xf>
    <xf numFmtId="183" fontId="159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78" fillId="47" borderId="27" xfId="65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29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202" fontId="21" fillId="33" borderId="0" xfId="58" applyNumberFormat="1" applyFont="1" applyFill="1" applyBorder="1" applyAlignment="1">
      <alignment/>
      <protection/>
    </xf>
    <xf numFmtId="169" fontId="21" fillId="33" borderId="0" xfId="57" applyNumberFormat="1" applyFont="1" applyFill="1" applyBorder="1" applyAlignment="1">
      <alignment/>
      <protection/>
    </xf>
    <xf numFmtId="171" fontId="21" fillId="33" borderId="0" xfId="57" applyNumberFormat="1" applyFont="1" applyFill="1" applyBorder="1" applyAlignment="1">
      <alignment/>
      <protection/>
    </xf>
    <xf numFmtId="187" fontId="18" fillId="54" borderId="19" xfId="58" applyNumberFormat="1" applyFont="1" applyFill="1" applyBorder="1" applyAlignment="1">
      <alignment/>
      <protection/>
    </xf>
    <xf numFmtId="187" fontId="18" fillId="54" borderId="68" xfId="58" applyNumberFormat="1" applyFont="1" applyFill="1" applyBorder="1" applyAlignment="1">
      <alignment/>
      <protection/>
    </xf>
    <xf numFmtId="187" fontId="18" fillId="54" borderId="20" xfId="58" applyNumberFormat="1" applyFont="1" applyFill="1" applyBorder="1" applyAlignment="1">
      <alignment/>
      <protection/>
    </xf>
    <xf numFmtId="187" fontId="18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79" fillId="39" borderId="101" xfId="0" applyNumberFormat="1" applyFont="1" applyFill="1" applyBorder="1" applyAlignment="1" applyProtection="1" quotePrefix="1">
      <alignment horizontal="center"/>
      <protection/>
    </xf>
    <xf numFmtId="203" fontId="153" fillId="40" borderId="101" xfId="0" applyNumberFormat="1" applyFont="1" applyFill="1" applyBorder="1" applyAlignment="1" applyProtection="1" quotePrefix="1">
      <alignment horizontal="center"/>
      <protection/>
    </xf>
    <xf numFmtId="203" fontId="165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80" fillId="32" borderId="44" xfId="0" applyNumberFormat="1" applyFont="1" applyFill="1" applyBorder="1" applyAlignment="1" applyProtection="1">
      <alignment horizontal="center"/>
      <protection locked="0"/>
    </xf>
    <xf numFmtId="203" fontId="179" fillId="39" borderId="26" xfId="0" applyNumberFormat="1" applyFont="1" applyFill="1" applyBorder="1" applyAlignment="1" applyProtection="1">
      <alignment horizontal="center"/>
      <protection/>
    </xf>
    <xf numFmtId="203" fontId="153" fillId="40" borderId="26" xfId="0" applyNumberFormat="1" applyFont="1" applyFill="1" applyBorder="1" applyAlignment="1" applyProtection="1" quotePrefix="1">
      <alignment horizontal="center"/>
      <protection/>
    </xf>
    <xf numFmtId="203" fontId="165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81" fillId="33" borderId="44" xfId="0" applyNumberFormat="1" applyFont="1" applyFill="1" applyBorder="1" applyAlignment="1" applyProtection="1">
      <alignment horizontal="center"/>
      <protection/>
    </xf>
    <xf numFmtId="192" fontId="21" fillId="33" borderId="0" xfId="57" applyNumberFormat="1" applyFont="1" applyFill="1" applyBorder="1" applyAlignment="1">
      <alignment horizontal="center"/>
      <protection/>
    </xf>
    <xf numFmtId="171" fontId="21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68" fontId="21" fillId="32" borderId="0" xfId="57" applyNumberFormat="1" applyFont="1" applyFill="1" applyBorder="1" applyAlignment="1">
      <alignment horizontal="left"/>
      <protection/>
    </xf>
    <xf numFmtId="168" fontId="23" fillId="44" borderId="0" xfId="57" applyNumberFormat="1" applyFont="1" applyFill="1" applyBorder="1" applyAlignment="1">
      <alignment horizontal="center"/>
      <protection/>
    </xf>
    <xf numFmtId="171" fontId="23" fillId="44" borderId="0" xfId="57" applyNumberFormat="1" applyFont="1" applyFill="1" applyBorder="1" applyAlignment="1">
      <alignment horizontal="center"/>
      <protection/>
    </xf>
    <xf numFmtId="168" fontId="21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1" fillId="44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0" fontId="18" fillId="32" borderId="68" xfId="57" applyNumberFormat="1" applyFont="1" applyFill="1" applyBorder="1" applyAlignment="1">
      <alignment horizontal="center"/>
      <protection/>
    </xf>
    <xf numFmtId="170" fontId="18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69" fontId="21" fillId="33" borderId="0" xfId="57" applyNumberFormat="1" applyFont="1" applyFill="1" applyBorder="1" applyAlignment="1">
      <alignment/>
      <protection/>
    </xf>
    <xf numFmtId="170" fontId="21" fillId="38" borderId="0" xfId="57" applyNumberFormat="1" applyFont="1" applyFill="1" applyBorder="1" applyAlignment="1">
      <alignment/>
      <protection/>
    </xf>
    <xf numFmtId="202" fontId="21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1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1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69" fontId="21" fillId="32" borderId="20" xfId="57" applyNumberFormat="1" applyFont="1" applyFill="1" applyBorder="1">
      <alignment/>
      <protection/>
    </xf>
    <xf numFmtId="168" fontId="21" fillId="32" borderId="20" xfId="57" applyNumberFormat="1" applyFont="1" applyFill="1" applyBorder="1" applyAlignment="1">
      <alignment horizontal="left"/>
      <protection/>
    </xf>
    <xf numFmtId="192" fontId="21" fillId="33" borderId="0" xfId="57" applyNumberFormat="1" applyFont="1" applyFill="1" applyBorder="1" applyAlignment="1">
      <alignment horizontal="center"/>
      <protection/>
    </xf>
    <xf numFmtId="194" fontId="55" fillId="32" borderId="19" xfId="58" applyNumberFormat="1" applyFont="1" applyFill="1" applyBorder="1" applyAlignment="1">
      <alignment horizontal="center"/>
      <protection/>
    </xf>
    <xf numFmtId="171" fontId="21" fillId="32" borderId="0" xfId="57" applyNumberFormat="1" applyFont="1" applyFill="1" applyBorder="1" applyAlignment="1">
      <alignment horizontal="center"/>
      <protection/>
    </xf>
    <xf numFmtId="169" fontId="21" fillId="33" borderId="0" xfId="57" applyNumberFormat="1" applyFont="1" applyFill="1" applyBorder="1" applyAlignment="1">
      <alignment horizontal="center"/>
      <protection/>
    </xf>
    <xf numFmtId="190" fontId="55" fillId="44" borderId="0" xfId="58" applyNumberFormat="1" applyFont="1" applyFill="1" applyBorder="1" applyAlignment="1">
      <alignment horizontal="center"/>
      <protection/>
    </xf>
    <xf numFmtId="195" fontId="55" fillId="32" borderId="0" xfId="58" applyNumberFormat="1" applyFont="1" applyFill="1" applyBorder="1" applyAlignment="1">
      <alignment horizontal="center"/>
      <protection/>
    </xf>
    <xf numFmtId="196" fontId="55" fillId="32" borderId="20" xfId="58" applyNumberFormat="1" applyFont="1" applyFill="1" applyBorder="1" applyAlignment="1">
      <alignment horizontal="center"/>
      <protection/>
    </xf>
    <xf numFmtId="187" fontId="21" fillId="33" borderId="0" xfId="58" applyNumberFormat="1" applyFont="1" applyFill="1" applyBorder="1" applyAlignment="1">
      <alignment horizontal="center"/>
      <protection/>
    </xf>
    <xf numFmtId="187" fontId="21" fillId="44" borderId="0" xfId="58" applyNumberFormat="1" applyFont="1" applyFill="1" applyBorder="1" applyAlignment="1">
      <alignment horizontal="center"/>
      <protection/>
    </xf>
    <xf numFmtId="169" fontId="21" fillId="33" borderId="0" xfId="57" applyNumberFormat="1" applyFont="1" applyFill="1" applyBorder="1" applyAlignment="1">
      <alignment horizontal="left"/>
      <protection/>
    </xf>
    <xf numFmtId="195" fontId="55" fillId="44" borderId="0" xfId="58" applyNumberFormat="1" applyFont="1" applyFill="1" applyBorder="1" applyAlignment="1">
      <alignment horizontal="center"/>
      <protection/>
    </xf>
    <xf numFmtId="196" fontId="55" fillId="44" borderId="20" xfId="58" applyNumberFormat="1" applyFont="1" applyFill="1" applyBorder="1" applyAlignment="1">
      <alignment horizontal="center"/>
      <protection/>
    </xf>
    <xf numFmtId="194" fontId="55" fillId="44" borderId="19" xfId="58" applyNumberFormat="1" applyFont="1" applyFill="1" applyBorder="1" applyAlignment="1">
      <alignment horizontal="center"/>
      <protection/>
    </xf>
    <xf numFmtId="169" fontId="21" fillId="33" borderId="0" xfId="57" applyNumberFormat="1" applyFont="1" applyFill="1" applyBorder="1" applyAlignment="1">
      <alignment horizontal="left"/>
      <protection/>
    </xf>
    <xf numFmtId="202" fontId="21" fillId="33" borderId="0" xfId="58" applyNumberFormat="1" applyFont="1" applyFill="1" applyBorder="1" applyAlignment="1">
      <alignment horizontal="center"/>
      <protection/>
    </xf>
    <xf numFmtId="171" fontId="21" fillId="44" borderId="0" xfId="57" applyNumberFormat="1" applyFont="1" applyFill="1" applyBorder="1" applyAlignment="1">
      <alignment horizontal="center"/>
      <protection/>
    </xf>
    <xf numFmtId="187" fontId="21" fillId="32" borderId="0" xfId="58" applyNumberFormat="1" applyFont="1" applyFill="1" applyBorder="1" applyAlignment="1">
      <alignment horizontal="center"/>
      <protection/>
    </xf>
    <xf numFmtId="189" fontId="55" fillId="44" borderId="19" xfId="58" applyNumberFormat="1" applyFont="1" applyFill="1" applyBorder="1" applyAlignment="1">
      <alignment horizontal="center"/>
      <protection/>
    </xf>
    <xf numFmtId="191" fontId="55" fillId="32" borderId="20" xfId="58" applyNumberFormat="1" applyFont="1" applyFill="1" applyBorder="1" applyAlignment="1">
      <alignment horizontal="center"/>
      <protection/>
    </xf>
    <xf numFmtId="185" fontId="8" fillId="52" borderId="131" xfId="58" applyNumberFormat="1" applyFont="1" applyFill="1" applyBorder="1" applyAlignment="1">
      <alignment horizontal="center"/>
      <protection/>
    </xf>
    <xf numFmtId="171" fontId="21" fillId="33" borderId="0" xfId="57" applyNumberFormat="1" applyFont="1" applyFill="1" applyBorder="1" applyAlignment="1">
      <alignment horizontal="center"/>
      <protection/>
    </xf>
    <xf numFmtId="169" fontId="21" fillId="44" borderId="0" xfId="57" applyNumberFormat="1" applyFont="1" applyFill="1" applyBorder="1" applyAlignment="1">
      <alignment horizontal="center"/>
      <protection/>
    </xf>
    <xf numFmtId="170" fontId="21" fillId="38" borderId="0" xfId="57" applyNumberFormat="1" applyFont="1" applyFill="1" applyBorder="1" applyAlignment="1">
      <alignment horizontal="left"/>
      <protection/>
    </xf>
    <xf numFmtId="191" fontId="55" fillId="44" borderId="20" xfId="58" applyNumberFormat="1" applyFont="1" applyFill="1" applyBorder="1" applyAlignment="1">
      <alignment horizontal="center"/>
      <protection/>
    </xf>
    <xf numFmtId="189" fontId="55" fillId="32" borderId="19" xfId="58" applyNumberFormat="1" applyFont="1" applyFill="1" applyBorder="1" applyAlignment="1">
      <alignment horizontal="center"/>
      <protection/>
    </xf>
    <xf numFmtId="190" fontId="55" fillId="32" borderId="0" xfId="58" applyNumberFormat="1" applyFont="1" applyFill="1" applyBorder="1" applyAlignment="1">
      <alignment horizontal="center"/>
      <protection/>
    </xf>
    <xf numFmtId="168" fontId="21" fillId="32" borderId="0" xfId="57" applyNumberFormat="1" applyFont="1" applyFill="1" applyBorder="1" applyAlignment="1">
      <alignment horizontal="center"/>
      <protection/>
    </xf>
    <xf numFmtId="170" fontId="21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1" fillId="33" borderId="0" xfId="57" applyNumberFormat="1" applyFont="1" applyFill="1" applyBorder="1" applyAlignment="1">
      <alignment horizontal="center"/>
      <protection/>
    </xf>
    <xf numFmtId="170" fontId="21" fillId="38" borderId="0" xfId="57" applyNumberFormat="1" applyFont="1" applyFill="1" applyBorder="1" applyAlignment="1">
      <alignment horizontal="center"/>
      <protection/>
    </xf>
    <xf numFmtId="0" fontId="182" fillId="55" borderId="0" xfId="63" applyFont="1" applyFill="1" applyBorder="1" applyAlignment="1">
      <alignment horizontal="center"/>
      <protection/>
    </xf>
    <xf numFmtId="200" fontId="183" fillId="55" borderId="0" xfId="63" applyNumberFormat="1" applyFont="1" applyFill="1" applyBorder="1" applyAlignment="1">
      <alignment horizontal="center"/>
      <protection/>
    </xf>
    <xf numFmtId="202" fontId="21" fillId="33" borderId="0" xfId="58" applyNumberFormat="1" applyFont="1" applyFill="1" applyBorder="1" applyAlignment="1">
      <alignment horizontal="left"/>
      <protection/>
    </xf>
    <xf numFmtId="198" fontId="184" fillId="47" borderId="42" xfId="65" applyNumberFormat="1" applyFont="1" applyFill="1" applyBorder="1" applyAlignment="1" applyProtection="1">
      <alignment horizontal="left"/>
      <protection/>
    </xf>
    <xf numFmtId="198" fontId="184" fillId="47" borderId="28" xfId="65" applyNumberFormat="1" applyFont="1" applyFill="1" applyBorder="1" applyAlignment="1" applyProtection="1">
      <alignment horizontal="left"/>
      <protection/>
    </xf>
    <xf numFmtId="0" fontId="183" fillId="55" borderId="0" xfId="57" applyFont="1" applyFill="1" applyAlignment="1" applyProtection="1" quotePrefix="1">
      <alignment horizontal="center"/>
      <protection/>
    </xf>
    <xf numFmtId="201" fontId="183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85" fillId="33" borderId="46" xfId="65" applyNumberFormat="1" applyFont="1" applyFill="1" applyBorder="1" applyAlignment="1" applyProtection="1">
      <alignment horizontal="center"/>
      <protection/>
    </xf>
    <xf numFmtId="38" fontId="185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85" fillId="33" borderId="48" xfId="65" applyNumberFormat="1" applyFont="1" applyFill="1" applyBorder="1" applyAlignment="1" applyProtection="1">
      <alignment horizontal="center"/>
      <protection/>
    </xf>
    <xf numFmtId="38" fontId="185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42" xfId="0" applyNumberFormat="1" applyFont="1" applyFill="1" applyBorder="1" applyAlignment="1" applyProtection="1">
      <alignment horizontal="center"/>
      <protection locked="0"/>
    </xf>
    <xf numFmtId="1" fontId="50" fillId="33" borderId="28" xfId="0" applyNumberFormat="1" applyFont="1" applyFill="1" applyBorder="1" applyAlignment="1" applyProtection="1">
      <alignment horizontal="center"/>
      <protection locked="0"/>
    </xf>
    <xf numFmtId="179" fontId="147" fillId="33" borderId="27" xfId="62" applyNumberFormat="1" applyFont="1" applyFill="1" applyBorder="1" applyAlignment="1" applyProtection="1" quotePrefix="1">
      <alignment horizontal="center" vertical="center"/>
      <protection locked="0"/>
    </xf>
    <xf numFmtId="179" fontId="147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39" fillId="36" borderId="27" xfId="53" applyFill="1" applyBorder="1" applyAlignment="1" applyProtection="1">
      <alignment horizontal="center" vertical="center"/>
      <protection locked="0"/>
    </xf>
    <xf numFmtId="0" fontId="186" fillId="36" borderId="42" xfId="53" applyFont="1" applyFill="1" applyBorder="1" applyAlignment="1" applyProtection="1">
      <alignment horizontal="center" vertical="center"/>
      <protection locked="0"/>
    </xf>
    <xf numFmtId="0" fontId="186" fillId="36" borderId="28" xfId="53" applyFont="1" applyFill="1" applyBorder="1" applyAlignment="1" applyProtection="1">
      <alignment horizontal="center" vertical="center"/>
      <protection locked="0"/>
    </xf>
    <xf numFmtId="0" fontId="187" fillId="32" borderId="0" xfId="60" applyFont="1" applyFill="1" applyBorder="1" applyAlignment="1" applyProtection="1">
      <alignment horizontal="center"/>
      <protection/>
    </xf>
    <xf numFmtId="177" fontId="153" fillId="33" borderId="27" xfId="60" applyNumberFormat="1" applyFont="1" applyFill="1" applyBorder="1" applyAlignment="1" applyProtection="1">
      <alignment horizontal="center"/>
      <protection/>
    </xf>
    <xf numFmtId="177" fontId="153" fillId="33" borderId="42" xfId="60" applyNumberFormat="1" applyFont="1" applyFill="1" applyBorder="1" applyAlignment="1" applyProtection="1">
      <alignment horizontal="center"/>
      <protection/>
    </xf>
    <xf numFmtId="177" fontId="153" fillId="33" borderId="28" xfId="60" applyNumberFormat="1" applyFont="1" applyFill="1" applyBorder="1" applyAlignment="1" applyProtection="1">
      <alignment horizontal="center"/>
      <protection/>
    </xf>
    <xf numFmtId="0" fontId="188" fillId="32" borderId="44" xfId="57" applyFont="1" applyFill="1" applyBorder="1" applyAlignment="1" applyProtection="1" quotePrefix="1">
      <alignment horizontal="center"/>
      <protection/>
    </xf>
    <xf numFmtId="0" fontId="189" fillId="38" borderId="25" xfId="64" applyFont="1" applyFill="1" applyBorder="1" applyAlignment="1" applyProtection="1">
      <alignment horizontal="center" vertical="center" wrapText="1"/>
      <protection locked="0"/>
    </xf>
    <xf numFmtId="0" fontId="189" fillId="38" borderId="20" xfId="64" applyFont="1" applyFill="1" applyBorder="1" applyAlignment="1" applyProtection="1">
      <alignment horizontal="center" vertical="center" wrapText="1"/>
      <protection locked="0"/>
    </xf>
    <xf numFmtId="0" fontId="189" fillId="38" borderId="21" xfId="64" applyFont="1" applyFill="1" applyBorder="1" applyAlignment="1" applyProtection="1">
      <alignment horizontal="center" vertical="center" wrapText="1"/>
      <protection locked="0"/>
    </xf>
    <xf numFmtId="164" fontId="139" fillId="33" borderId="27" xfId="53" applyNumberFormat="1" applyFill="1" applyBorder="1" applyAlignment="1" applyProtection="1">
      <alignment horizontal="center" vertical="center"/>
      <protection locked="0"/>
    </xf>
    <xf numFmtId="164" fontId="164" fillId="33" borderId="28" xfId="57" applyNumberFormat="1" applyFont="1" applyFill="1" applyBorder="1" applyAlignment="1" applyProtection="1">
      <alignment horizontal="center" vertical="center"/>
      <protection locked="0"/>
    </xf>
    <xf numFmtId="0" fontId="52" fillId="49" borderId="133" xfId="64" applyFont="1" applyFill="1" applyBorder="1" applyAlignment="1" applyProtection="1" quotePrefix="1">
      <alignment horizontal="center" wrapText="1"/>
      <protection locked="0"/>
    </xf>
    <xf numFmtId="0" fontId="52" fillId="49" borderId="52" xfId="64" applyFont="1" applyFill="1" applyBorder="1" applyAlignment="1" applyProtection="1">
      <alignment horizontal="center" wrapText="1"/>
      <protection locked="0"/>
    </xf>
    <xf numFmtId="0" fontId="52" fillId="49" borderId="134" xfId="64" applyFont="1" applyFill="1" applyBorder="1" applyAlignment="1" applyProtection="1">
      <alignment horizontal="center" wrapText="1"/>
      <protection locked="0"/>
    </xf>
    <xf numFmtId="0" fontId="190" fillId="33" borderId="60" xfId="61" applyFont="1" applyFill="1" applyBorder="1" applyAlignment="1" applyProtection="1">
      <alignment horizontal="center"/>
      <protection/>
    </xf>
    <xf numFmtId="0" fontId="190" fillId="33" borderId="0" xfId="61" applyFont="1" applyFill="1" applyBorder="1" applyAlignment="1" applyProtection="1">
      <alignment horizontal="center"/>
      <protection/>
    </xf>
    <xf numFmtId="0" fontId="190" fillId="33" borderId="29" xfId="61" applyFont="1" applyFill="1" applyBorder="1" applyAlignment="1" applyProtection="1">
      <alignment horizontal="center"/>
      <protection/>
    </xf>
    <xf numFmtId="0" fontId="162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7" fontId="191" fillId="32" borderId="0" xfId="60" applyNumberFormat="1" applyFont="1" applyFill="1" applyBorder="1" applyAlignment="1" applyProtection="1">
      <alignment horizontal="center"/>
      <protection/>
    </xf>
    <xf numFmtId="0" fontId="147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21" fillId="54" borderId="41" xfId="65" applyNumberFormat="1" applyFont="1" applyFill="1" applyBorder="1" applyAlignment="1" applyProtection="1">
      <alignment horizontal="center"/>
      <protection/>
    </xf>
    <xf numFmtId="38" fontId="21" fillId="54" borderId="42" xfId="65" applyNumberFormat="1" applyFont="1" applyFill="1" applyBorder="1" applyAlignment="1" applyProtection="1">
      <alignment horizontal="center"/>
      <protection/>
    </xf>
    <xf numFmtId="38" fontId="21" fillId="54" borderId="43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38" fontId="21" fillId="42" borderId="50" xfId="65" applyNumberFormat="1" applyFont="1" applyFill="1" applyBorder="1" applyAlignment="1" applyProtection="1">
      <alignment horizontal="center"/>
      <protection/>
    </xf>
    <xf numFmtId="38" fontId="21" fillId="42" borderId="52" xfId="65" applyNumberFormat="1" applyFont="1" applyFill="1" applyBorder="1" applyAlignment="1" applyProtection="1">
      <alignment horizontal="center"/>
      <protection/>
    </xf>
    <xf numFmtId="38" fontId="21" fillId="42" borderId="53" xfId="65" applyNumberFormat="1" applyFont="1" applyFill="1" applyBorder="1" applyAlignment="1" applyProtection="1">
      <alignment horizontal="center"/>
      <protection/>
    </xf>
    <xf numFmtId="38" fontId="21" fillId="42" borderId="58" xfId="65" applyNumberFormat="1" applyFont="1" applyFill="1" applyBorder="1" applyAlignment="1" applyProtection="1">
      <alignment horizontal="center"/>
      <protection/>
    </xf>
    <xf numFmtId="38" fontId="21" fillId="42" borderId="46" xfId="65" applyNumberFormat="1" applyFont="1" applyFill="1" applyBorder="1" applyAlignment="1" applyProtection="1">
      <alignment horizontal="center"/>
      <protection/>
    </xf>
    <xf numFmtId="38" fontId="21" fillId="42" borderId="47" xfId="65" applyNumberFormat="1" applyFont="1" applyFill="1" applyBorder="1" applyAlignment="1" applyProtection="1">
      <alignment horizontal="center"/>
      <protection/>
    </xf>
    <xf numFmtId="38" fontId="21" fillId="42" borderId="59" xfId="65" applyNumberFormat="1" applyFont="1" applyFill="1" applyBorder="1" applyAlignment="1" applyProtection="1">
      <alignment horizontal="center"/>
      <protection/>
    </xf>
    <xf numFmtId="38" fontId="21" fillId="42" borderId="48" xfId="65" applyNumberFormat="1" applyFont="1" applyFill="1" applyBorder="1" applyAlignment="1" applyProtection="1">
      <alignment horizontal="center"/>
      <protection/>
    </xf>
    <xf numFmtId="38" fontId="21" fillId="42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56" fillId="45" borderId="64" xfId="65" applyNumberFormat="1" applyFont="1" applyFill="1" applyBorder="1" applyAlignment="1" applyProtection="1">
      <alignment horizontal="center"/>
      <protection/>
    </xf>
    <xf numFmtId="38" fontId="156" fillId="45" borderId="20" xfId="65" applyNumberFormat="1" applyFont="1" applyFill="1" applyBorder="1" applyAlignment="1" applyProtection="1">
      <alignment horizontal="center"/>
      <protection/>
    </xf>
    <xf numFmtId="38" fontId="156" fillId="45" borderId="57" xfId="65" applyNumberFormat="1" applyFont="1" applyFill="1" applyBorder="1" applyAlignment="1" applyProtection="1">
      <alignment horizontal="center"/>
      <protection/>
    </xf>
    <xf numFmtId="38" fontId="44" fillId="33" borderId="61" xfId="65" applyNumberFormat="1" applyFont="1" applyFill="1" applyBorder="1" applyAlignment="1" applyProtection="1">
      <alignment horizontal="center"/>
      <protection/>
    </xf>
    <xf numFmtId="38" fontId="44" fillId="33" borderId="44" xfId="65" applyNumberFormat="1" applyFont="1" applyFill="1" applyBorder="1" applyAlignment="1" applyProtection="1">
      <alignment horizontal="center"/>
      <protection/>
    </xf>
    <xf numFmtId="38" fontId="44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75" fillId="42" borderId="41" xfId="65" applyNumberFormat="1" applyFont="1" applyFill="1" applyBorder="1" applyAlignment="1" applyProtection="1">
      <alignment horizontal="center"/>
      <protection/>
    </xf>
    <xf numFmtId="38" fontId="175" fillId="42" borderId="42" xfId="65" applyNumberFormat="1" applyFont="1" applyFill="1" applyBorder="1" applyAlignment="1" applyProtection="1">
      <alignment horizontal="center"/>
      <protection/>
    </xf>
    <xf numFmtId="38" fontId="175" fillId="42" borderId="43" xfId="65" applyNumberFormat="1" applyFont="1" applyFill="1" applyBorder="1" applyAlignment="1" applyProtection="1">
      <alignment horizontal="center"/>
      <protection/>
    </xf>
    <xf numFmtId="178" fontId="192" fillId="44" borderId="27" xfId="57" applyNumberFormat="1" applyFont="1" applyFill="1" applyBorder="1" applyAlignment="1" applyProtection="1">
      <alignment horizontal="center" vertical="center"/>
      <protection locked="0"/>
    </xf>
    <xf numFmtId="178" fontId="192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199" fontId="193" fillId="32" borderId="0" xfId="0" applyNumberFormat="1" applyFont="1" applyFill="1" applyAlignment="1" applyProtection="1">
      <alignment horizontal="center"/>
      <protection/>
    </xf>
    <xf numFmtId="199" fontId="193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79" fontId="8" fillId="33" borderId="27" xfId="62" applyNumberFormat="1" applyFont="1" applyFill="1" applyBorder="1" applyAlignment="1" applyProtection="1" quotePrefix="1">
      <alignment horizontal="center" vertical="center"/>
      <protection/>
    </xf>
    <xf numFmtId="179" fontId="8" fillId="33" borderId="28" xfId="62" applyNumberFormat="1" applyFont="1" applyFill="1" applyBorder="1" applyAlignment="1" applyProtection="1" quotePrefix="1">
      <alignment horizontal="center" vertical="center"/>
      <protection/>
    </xf>
    <xf numFmtId="178" fontId="192" fillId="44" borderId="27" xfId="57" applyNumberFormat="1" applyFont="1" applyFill="1" applyBorder="1" applyAlignment="1" applyProtection="1">
      <alignment horizontal="center" vertical="center"/>
      <protection/>
    </xf>
    <xf numFmtId="178" fontId="192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5" fillId="33" borderId="25" xfId="64" applyFont="1" applyFill="1" applyBorder="1" applyAlignment="1" applyProtection="1">
      <alignment horizontal="center" vertical="center" wrapText="1"/>
      <protection/>
    </xf>
    <xf numFmtId="0" fontId="55" fillId="33" borderId="20" xfId="64" applyFont="1" applyFill="1" applyBorder="1" applyAlignment="1" applyProtection="1">
      <alignment horizontal="center" vertical="center" wrapText="1"/>
      <protection/>
    </xf>
    <xf numFmtId="0" fontId="55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4" fillId="36" borderId="27" xfId="53" applyFont="1" applyFill="1" applyBorder="1" applyAlignment="1" applyProtection="1">
      <alignment horizontal="center" vertical="center"/>
      <protection/>
    </xf>
    <xf numFmtId="0" fontId="194" fillId="36" borderId="42" xfId="53" applyFont="1" applyFill="1" applyBorder="1" applyAlignment="1" applyProtection="1">
      <alignment horizontal="center" vertical="center"/>
      <protection/>
    </xf>
    <xf numFmtId="0" fontId="194" fillId="36" borderId="28" xfId="53" applyFont="1" applyFill="1" applyBorder="1" applyAlignment="1" applyProtection="1">
      <alignment horizontal="center" vertical="center"/>
      <protection/>
    </xf>
    <xf numFmtId="0" fontId="25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1" fillId="33" borderId="0" xfId="60" applyNumberFormat="1" applyFont="1" applyFill="1" applyBorder="1" applyAlignment="1" applyProtection="1">
      <alignment horizontal="center"/>
      <protection/>
    </xf>
    <xf numFmtId="0" fontId="188" fillId="33" borderId="44" xfId="57" applyFont="1" applyFill="1" applyBorder="1" applyAlignment="1" applyProtection="1" quotePrefix="1">
      <alignment horizontal="center"/>
      <protection/>
    </xf>
    <xf numFmtId="177" fontId="4" fillId="32" borderId="27" xfId="60" applyNumberFormat="1" applyFont="1" applyFill="1" applyBorder="1" applyAlignment="1" applyProtection="1">
      <alignment horizontal="center"/>
      <protection/>
    </xf>
    <xf numFmtId="177" fontId="4" fillId="32" borderId="42" xfId="60" applyNumberFormat="1" applyFont="1" applyFill="1" applyBorder="1" applyAlignment="1" applyProtection="1">
      <alignment horizontal="center"/>
      <protection/>
    </xf>
    <xf numFmtId="177" fontId="4" fillId="32" borderId="28" xfId="60" applyNumberFormat="1" applyFont="1" applyFill="1" applyBorder="1" applyAlignment="1" applyProtection="1">
      <alignment horizontal="center"/>
      <protection/>
    </xf>
    <xf numFmtId="0" fontId="190" fillId="33" borderId="115" xfId="61" applyFont="1" applyFill="1" applyBorder="1" applyAlignment="1" applyProtection="1">
      <alignment horizontal="center"/>
      <protection/>
    </xf>
    <xf numFmtId="0" fontId="190" fillId="33" borderId="135" xfId="61" applyFont="1" applyFill="1" applyBorder="1" applyAlignment="1" applyProtection="1">
      <alignment horizontal="center"/>
      <protection/>
    </xf>
    <xf numFmtId="200" fontId="195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5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fs01.noi.nssi.bg\shares\FSD\FSD_SPKP\Obstho\UPF%202020\B3_2020_01_5591+N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27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9">
        <f>+'Cash-Flow-2020-Leva'!P5</f>
        <v>2020</v>
      </c>
      <c r="M2" s="659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66">
        <f>+'Cash-Flow-2020-Leva'!P5</f>
        <v>2020</v>
      </c>
      <c r="I7" s="66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68">
        <f>+'Cash-Flow-2020-Leva'!P5</f>
        <v>2020</v>
      </c>
      <c r="G30" s="668"/>
      <c r="H30" s="668"/>
      <c r="I30" s="66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2">
        <f>+H7</f>
        <v>2020</v>
      </c>
      <c r="H37" s="642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61">
        <f>+F30-1</f>
        <v>2019</v>
      </c>
      <c r="M40" s="661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60">
        <f>+H7-1</f>
        <v>2019</v>
      </c>
      <c r="H42" s="660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47"/>
      <c r="L55" s="647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6">
        <f>+H7</f>
        <v>2020</v>
      </c>
      <c r="L56" s="656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2">
        <f>+H7</f>
        <v>2020</v>
      </c>
      <c r="J57" s="642"/>
      <c r="K57" s="609" t="s">
        <v>388</v>
      </c>
      <c r="L57" s="640">
        <f>+H7</f>
        <v>2020</v>
      </c>
      <c r="M57" s="640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64">
        <f>+H7</f>
        <v>2020</v>
      </c>
      <c r="F59" s="664"/>
      <c r="G59" s="664"/>
      <c r="H59" s="664"/>
      <c r="I59" s="664"/>
      <c r="J59" s="664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65">
        <f>+H7</f>
        <v>2020</v>
      </c>
      <c r="F60" s="665"/>
      <c r="G60" s="665"/>
      <c r="H60" s="665"/>
      <c r="I60" s="665"/>
      <c r="J60" s="665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58">
        <f>+H7</f>
        <v>2020</v>
      </c>
      <c r="F61" s="658"/>
      <c r="G61" s="658"/>
      <c r="H61" s="658"/>
      <c r="I61" s="658"/>
      <c r="J61" s="658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3">
        <f>+H7</f>
        <v>2020</v>
      </c>
      <c r="J75" s="643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47"/>
      <c r="L80" s="647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6">
        <f>+H7</f>
        <v>2020</v>
      </c>
      <c r="L81" s="656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2">
        <f>+H7</f>
        <v>2020</v>
      </c>
      <c r="J82" s="642"/>
      <c r="K82" s="609" t="s">
        <v>405</v>
      </c>
      <c r="L82" s="640">
        <f>+H7</f>
        <v>2020</v>
      </c>
      <c r="M82" s="640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41">
        <f>+H7</f>
        <v>2020</v>
      </c>
      <c r="F84" s="641"/>
      <c r="G84" s="641"/>
      <c r="H84" s="641"/>
      <c r="I84" s="641"/>
      <c r="J84" s="64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45">
        <f>+H7</f>
        <v>2020</v>
      </c>
      <c r="F85" s="645"/>
      <c r="G85" s="645"/>
      <c r="H85" s="645"/>
      <c r="I85" s="645"/>
      <c r="J85" s="645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46">
        <f>+H7</f>
        <v>2020</v>
      </c>
      <c r="F86" s="646"/>
      <c r="G86" s="646"/>
      <c r="H86" s="646"/>
      <c r="I86" s="646"/>
      <c r="J86" s="646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47"/>
      <c r="L96" s="647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48">
        <f>+H7-1</f>
        <v>2019</v>
      </c>
      <c r="L97" s="648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55">
        <f>+H7-1</f>
        <v>2019</v>
      </c>
      <c r="J98" s="655"/>
      <c r="K98" s="609" t="s">
        <v>388</v>
      </c>
      <c r="L98" s="640">
        <f>+H7</f>
        <v>2020</v>
      </c>
      <c r="M98" s="640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57">
        <f>+H7-1</f>
        <v>2019</v>
      </c>
      <c r="F100" s="657"/>
      <c r="G100" s="657"/>
      <c r="H100" s="657"/>
      <c r="I100" s="657"/>
      <c r="J100" s="657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44">
        <f>+H7-1</f>
        <v>2019</v>
      </c>
      <c r="F101" s="644"/>
      <c r="G101" s="644"/>
      <c r="H101" s="644"/>
      <c r="I101" s="644"/>
      <c r="J101" s="644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63">
        <f>+H7-1</f>
        <v>2019</v>
      </c>
      <c r="F102" s="663"/>
      <c r="G102" s="663"/>
      <c r="H102" s="663"/>
      <c r="I102" s="663"/>
      <c r="J102" s="663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3">
        <f>+H7</f>
        <v>2020</v>
      </c>
      <c r="J116" s="643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47"/>
      <c r="L121" s="647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48">
        <f>+H7-1</f>
        <v>2019</v>
      </c>
      <c r="L122" s="648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55">
        <f>+H7-1</f>
        <v>2019</v>
      </c>
      <c r="J123" s="655"/>
      <c r="K123" s="609" t="s">
        <v>405</v>
      </c>
      <c r="L123" s="640">
        <f>+H7</f>
        <v>2020</v>
      </c>
      <c r="M123" s="640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52">
        <f>+H7-1</f>
        <v>2019</v>
      </c>
      <c r="F125" s="652"/>
      <c r="G125" s="652"/>
      <c r="H125" s="652"/>
      <c r="I125" s="652"/>
      <c r="J125" s="652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50">
        <f>+H7-1</f>
        <v>2019</v>
      </c>
      <c r="F126" s="650"/>
      <c r="G126" s="650"/>
      <c r="H126" s="650"/>
      <c r="I126" s="650"/>
      <c r="J126" s="650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51">
        <f>+H7-1</f>
        <v>2019</v>
      </c>
      <c r="F127" s="651"/>
      <c r="G127" s="651"/>
      <c r="H127" s="651"/>
      <c r="I127" s="651"/>
      <c r="J127" s="651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54">
        <f>+H7</f>
        <v>2020</v>
      </c>
      <c r="K136" s="654"/>
      <c r="L136" s="654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2">
        <f>+H7</f>
        <v>2020</v>
      </c>
      <c r="I137" s="642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3">
        <f>+H7</f>
        <v>2020</v>
      </c>
      <c r="J138" s="643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74">
        <f>+H7</f>
        <v>2020</v>
      </c>
      <c r="K144" s="674"/>
      <c r="L144" s="674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2">
        <f>+H14</f>
        <v>2020</v>
      </c>
      <c r="J145" s="642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49">
        <f>+H7</f>
        <v>2020</v>
      </c>
      <c r="L160" s="649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72" t="s">
        <v>343</v>
      </c>
      <c r="G164" s="672"/>
      <c r="H164" s="672"/>
      <c r="I164" s="672"/>
      <c r="J164" s="672"/>
      <c r="K164" s="672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72" t="s">
        <v>344</v>
      </c>
      <c r="G165" s="672"/>
      <c r="H165" s="672"/>
      <c r="I165" s="672"/>
      <c r="J165" s="672"/>
      <c r="K165" s="672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69">
        <f>+'Cash-Flow-2020-Leva'!P5</f>
        <v>2020</v>
      </c>
      <c r="G167" s="669"/>
      <c r="H167" s="669"/>
      <c r="I167" s="66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71">
        <f>+'Cash-Flow-2020-Leva'!P5</f>
        <v>2020</v>
      </c>
      <c r="H168" s="671"/>
      <c r="I168" s="671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70">
        <f>+'Cash-Flow-2020-Leva'!P5</f>
        <v>2020</v>
      </c>
      <c r="G169" s="670"/>
      <c r="H169" s="670"/>
      <c r="I169" s="670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70">
        <f>+'Cash-Flow-2020-Leva'!P5</f>
        <v>2020</v>
      </c>
      <c r="F185" s="670"/>
      <c r="G185" s="670"/>
      <c r="H185" s="670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53">
        <f>+'Cash-Flow-2020-Leva'!P5</f>
        <v>2020</v>
      </c>
      <c r="L186" s="653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62">
        <f>H7</f>
        <v>2020</v>
      </c>
      <c r="E189" s="662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72" t="s">
        <v>343</v>
      </c>
      <c r="G191" s="672"/>
      <c r="H191" s="672"/>
      <c r="I191" s="672"/>
      <c r="J191" s="672"/>
      <c r="K191" s="672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73">
        <f>+L2</f>
        <v>2020</v>
      </c>
      <c r="G192" s="673"/>
      <c r="H192" s="673"/>
      <c r="I192" s="673"/>
      <c r="J192" s="673"/>
      <c r="K192" s="673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67">
        <f>+'Cash-Flow-2020-Leva'!P5</f>
        <v>2020</v>
      </c>
      <c r="I194" s="667"/>
      <c r="J194" s="66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46" sqref="D14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12" t="s">
        <v>455</v>
      </c>
      <c r="C1" s="713"/>
      <c r="D1" s="713"/>
      <c r="E1" s="713"/>
      <c r="F1" s="714"/>
      <c r="G1" s="421" t="s">
        <v>244</v>
      </c>
      <c r="H1" s="414"/>
      <c r="I1" s="697">
        <v>121082521</v>
      </c>
      <c r="J1" s="698"/>
      <c r="K1" s="415"/>
      <c r="L1" s="423" t="s">
        <v>245</v>
      </c>
      <c r="M1" s="419">
        <v>5591</v>
      </c>
      <c r="N1" s="415"/>
      <c r="O1" s="423" t="s">
        <v>239</v>
      </c>
      <c r="P1" s="440"/>
      <c r="Q1" s="416"/>
      <c r="R1" s="332" t="s">
        <v>277</v>
      </c>
      <c r="S1" s="781"/>
      <c r="T1" s="782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28" t="s">
        <v>240</v>
      </c>
      <c r="C2" s="729"/>
      <c r="D2" s="729"/>
      <c r="E2" s="729"/>
      <c r="F2" s="730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07" t="s">
        <v>250</v>
      </c>
      <c r="C3" s="708"/>
      <c r="D3" s="708"/>
      <c r="E3" s="708"/>
      <c r="F3" s="709"/>
      <c r="G3" s="422" t="s">
        <v>238</v>
      </c>
      <c r="H3" s="710">
        <f>+'[1]OTCHET'!G608</f>
        <v>0</v>
      </c>
      <c r="I3" s="711"/>
      <c r="J3" s="710">
        <f>+'[1]OTCHET'!I608</f>
        <v>0</v>
      </c>
      <c r="K3" s="711"/>
      <c r="L3" s="28" t="s">
        <v>246</v>
      </c>
      <c r="M3" s="699"/>
      <c r="N3" s="700"/>
      <c r="O3" s="700"/>
      <c r="P3" s="701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677">
        <f>+IF(+O174&gt;0,"НЕРАВНЕНИЕ: Касов отчет - Баланс!",0)</f>
        <v>0</v>
      </c>
      <c r="C5" s="677"/>
      <c r="D5" s="732" t="s">
        <v>243</v>
      </c>
      <c r="E5" s="732"/>
      <c r="F5" s="732"/>
      <c r="G5" s="732"/>
      <c r="H5" s="732"/>
      <c r="I5" s="732"/>
      <c r="J5" s="732"/>
      <c r="K5" s="732"/>
      <c r="L5" s="732"/>
      <c r="M5" s="20"/>
      <c r="N5" s="20"/>
      <c r="O5" s="24" t="s">
        <v>17</v>
      </c>
      <c r="P5" s="438">
        <v>2020</v>
      </c>
      <c r="Q5" s="20"/>
      <c r="R5" s="702" t="s">
        <v>180</v>
      </c>
      <c r="S5" s="702"/>
      <c r="T5" s="702"/>
      <c r="U5" s="15"/>
    </row>
    <row r="6" spans="1:28" s="3" customFormat="1" ht="17.25" customHeight="1">
      <c r="A6" s="15"/>
      <c r="B6" s="678">
        <f>+IF(B5=0,0,P5)</f>
        <v>0</v>
      </c>
      <c r="C6" s="678"/>
      <c r="D6" s="732" t="s">
        <v>242</v>
      </c>
      <c r="E6" s="732"/>
      <c r="F6" s="732"/>
      <c r="G6" s="732"/>
      <c r="H6" s="732"/>
      <c r="I6" s="732"/>
      <c r="J6" s="732"/>
      <c r="K6" s="732"/>
      <c r="L6" s="732"/>
      <c r="M6" s="21"/>
      <c r="N6" s="16"/>
      <c r="O6" s="15"/>
      <c r="P6" s="15"/>
      <c r="Q6" s="13"/>
      <c r="R6" s="731">
        <f>+P4</f>
        <v>0</v>
      </c>
      <c r="S6" s="731"/>
      <c r="T6" s="7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06" t="str">
        <f>+B1</f>
        <v>НАЦИОНАЛЕН ОСИГУРИТЕЛЕН ИНСТИТУТ</v>
      </c>
      <c r="E8" s="706"/>
      <c r="F8" s="706"/>
      <c r="G8" s="706"/>
      <c r="H8" s="706"/>
      <c r="I8" s="706"/>
      <c r="J8" s="706"/>
      <c r="K8" s="706"/>
      <c r="L8" s="706"/>
      <c r="M8" s="420" t="s">
        <v>247</v>
      </c>
      <c r="N8" s="16"/>
      <c r="O8" s="579" t="s">
        <v>291</v>
      </c>
      <c r="P8" s="278" t="s">
        <v>46</v>
      </c>
      <c r="Q8" s="13"/>
      <c r="R8" s="703">
        <f>+P5</f>
        <v>2020</v>
      </c>
      <c r="S8" s="704"/>
      <c r="T8" s="7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19" t="s">
        <v>0</v>
      </c>
      <c r="S10" s="720"/>
      <c r="T10" s="72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31.03.2020 г.</v>
      </c>
      <c r="G11" s="384">
        <f>+P5-1</f>
        <v>2019</v>
      </c>
      <c r="H11" s="15"/>
      <c r="I11" s="576" t="str">
        <f>+O8</f>
        <v>31.03.2020 г.</v>
      </c>
      <c r="J11" s="385">
        <f>+P5-1</f>
        <v>2019</v>
      </c>
      <c r="K11" s="16"/>
      <c r="L11" s="577" t="str">
        <f>+O8</f>
        <v>31.03.2020 г.</v>
      </c>
      <c r="M11" s="386">
        <f>+P5-1</f>
        <v>2019</v>
      </c>
      <c r="N11" s="16"/>
      <c r="O11" s="578" t="str">
        <f>+O8</f>
        <v>31.03.2020 г.</v>
      </c>
      <c r="P11" s="387">
        <f>+P5-1</f>
        <v>2019</v>
      </c>
      <c r="Q11" s="340"/>
      <c r="R11" s="722" t="s">
        <v>181</v>
      </c>
      <c r="S11" s="723"/>
      <c r="T11" s="72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14379264</v>
      </c>
      <c r="G15" s="217">
        <v>62549562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14379264</v>
      </c>
      <c r="P15" s="366">
        <f t="shared" si="0"/>
        <v>62549562</v>
      </c>
      <c r="Q15" s="31"/>
      <c r="R15" s="725" t="s">
        <v>149</v>
      </c>
      <c r="S15" s="726"/>
      <c r="T15" s="727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33" t="s">
        <v>284</v>
      </c>
      <c r="S16" s="734"/>
      <c r="T16" s="735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9" t="s">
        <v>279</v>
      </c>
      <c r="S17" s="740"/>
      <c r="T17" s="741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/>
      <c r="G18" s="217">
        <v>4</v>
      </c>
      <c r="H18" s="15"/>
      <c r="I18" s="218"/>
      <c r="J18" s="217"/>
      <c r="K18" s="215"/>
      <c r="L18" s="218"/>
      <c r="M18" s="217"/>
      <c r="N18" s="215"/>
      <c r="O18" s="353">
        <f t="shared" si="0"/>
        <v>0</v>
      </c>
      <c r="P18" s="366">
        <f t="shared" si="0"/>
        <v>4</v>
      </c>
      <c r="Q18" s="31"/>
      <c r="R18" s="725" t="s">
        <v>150</v>
      </c>
      <c r="S18" s="726"/>
      <c r="T18" s="727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/>
      <c r="G19" s="219"/>
      <c r="H19" s="15"/>
      <c r="I19" s="220"/>
      <c r="J19" s="219"/>
      <c r="K19" s="215"/>
      <c r="L19" s="220"/>
      <c r="M19" s="219"/>
      <c r="N19" s="215"/>
      <c r="O19" s="348">
        <f t="shared" si="0"/>
        <v>0</v>
      </c>
      <c r="P19" s="400">
        <f t="shared" si="0"/>
        <v>0</v>
      </c>
      <c r="Q19" s="31"/>
      <c r="R19" s="736" t="s">
        <v>151</v>
      </c>
      <c r="S19" s="737"/>
      <c r="T19" s="738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/>
      <c r="G20" s="219"/>
      <c r="H20" s="15"/>
      <c r="I20" s="220"/>
      <c r="J20" s="219"/>
      <c r="K20" s="215"/>
      <c r="L20" s="220"/>
      <c r="M20" s="219"/>
      <c r="N20" s="215"/>
      <c r="O20" s="348">
        <f t="shared" si="0"/>
        <v>0</v>
      </c>
      <c r="P20" s="400">
        <f t="shared" si="0"/>
        <v>0</v>
      </c>
      <c r="Q20" s="31"/>
      <c r="R20" s="736" t="s">
        <v>152</v>
      </c>
      <c r="S20" s="737"/>
      <c r="T20" s="738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736" t="s">
        <v>153</v>
      </c>
      <c r="S21" s="737"/>
      <c r="T21" s="738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4879363</v>
      </c>
      <c r="G22" s="219">
        <v>11516542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4879363</v>
      </c>
      <c r="P22" s="400">
        <f t="shared" si="0"/>
        <v>11516542</v>
      </c>
      <c r="Q22" s="31"/>
      <c r="R22" s="736" t="s">
        <v>154</v>
      </c>
      <c r="S22" s="737"/>
      <c r="T22" s="738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736" t="s">
        <v>155</v>
      </c>
      <c r="S23" s="737"/>
      <c r="T23" s="738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/>
      <c r="G24" s="221">
        <v>29</v>
      </c>
      <c r="H24" s="15"/>
      <c r="I24" s="222"/>
      <c r="J24" s="221"/>
      <c r="K24" s="215"/>
      <c r="L24" s="222"/>
      <c r="M24" s="221"/>
      <c r="N24" s="215"/>
      <c r="O24" s="349">
        <f t="shared" si="0"/>
        <v>0</v>
      </c>
      <c r="P24" s="372">
        <f t="shared" si="0"/>
        <v>29</v>
      </c>
      <c r="Q24" s="31"/>
      <c r="R24" s="742" t="s">
        <v>280</v>
      </c>
      <c r="S24" s="743"/>
      <c r="T24" s="744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19258627</v>
      </c>
      <c r="G25" s="223">
        <f>+ROUND(+SUM(G15,G16,G18,G19,G20,G21,G22,G23,G24),0)</f>
        <v>74066137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19258627</v>
      </c>
      <c r="P25" s="351">
        <f>+ROUND(+SUM(P15,P16,P18,P19,P20,P21,P22,P23,P24),0)</f>
        <v>74066137</v>
      </c>
      <c r="Q25" s="31"/>
      <c r="R25" s="745" t="s">
        <v>182</v>
      </c>
      <c r="S25" s="746"/>
      <c r="T25" s="74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725" t="s">
        <v>156</v>
      </c>
      <c r="S27" s="726"/>
      <c r="T27" s="727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736" t="s">
        <v>157</v>
      </c>
      <c r="S28" s="737"/>
      <c r="T28" s="738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745" t="s">
        <v>183</v>
      </c>
      <c r="S30" s="746"/>
      <c r="T30" s="74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/>
      <c r="G37" s="235"/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0</v>
      </c>
      <c r="P37" s="351">
        <f t="shared" si="2"/>
        <v>0</v>
      </c>
      <c r="Q37" s="31"/>
      <c r="R37" s="745" t="s">
        <v>184</v>
      </c>
      <c r="S37" s="746"/>
      <c r="T37" s="74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/>
      <c r="G38" s="237"/>
      <c r="H38" s="15"/>
      <c r="I38" s="238"/>
      <c r="J38" s="237"/>
      <c r="K38" s="215"/>
      <c r="L38" s="238"/>
      <c r="M38" s="237"/>
      <c r="N38" s="215"/>
      <c r="O38" s="363">
        <f t="shared" si="2"/>
        <v>0</v>
      </c>
      <c r="P38" s="401">
        <f t="shared" si="2"/>
        <v>0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/>
      <c r="G39" s="239"/>
      <c r="H39" s="15"/>
      <c r="I39" s="240"/>
      <c r="J39" s="239"/>
      <c r="K39" s="215"/>
      <c r="L39" s="240"/>
      <c r="M39" s="239"/>
      <c r="N39" s="215"/>
      <c r="O39" s="364">
        <f t="shared" si="2"/>
        <v>0</v>
      </c>
      <c r="P39" s="402">
        <f t="shared" si="2"/>
        <v>0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0</v>
      </c>
      <c r="Q42" s="31"/>
      <c r="R42" s="745" t="s">
        <v>185</v>
      </c>
      <c r="S42" s="746"/>
      <c r="T42" s="74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725" t="s">
        <v>162</v>
      </c>
      <c r="S44" s="726"/>
      <c r="T44" s="727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736" t="s">
        <v>163</v>
      </c>
      <c r="S45" s="737"/>
      <c r="T45" s="738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736" t="s">
        <v>164</v>
      </c>
      <c r="S46" s="737"/>
      <c r="T46" s="738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0</v>
      </c>
      <c r="Q48" s="31"/>
      <c r="R48" s="745" t="s">
        <v>186</v>
      </c>
      <c r="S48" s="746"/>
      <c r="T48" s="74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19258627</v>
      </c>
      <c r="G50" s="245">
        <f>+ROUND(G25+G30+G37+G42+G48,0)</f>
        <v>74066137</v>
      </c>
      <c r="H50" s="15"/>
      <c r="I50" s="246">
        <f>+ROUND(I25+I30+I37+I42+I48,0)</f>
        <v>0</v>
      </c>
      <c r="J50" s="245">
        <f>+ROUND(J25+J30+J37+J42+J48,0)</f>
        <v>0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19258627</v>
      </c>
      <c r="P50" s="368">
        <f>+ROUND(P25+P30+P37+P42+P48,0)</f>
        <v>74066137</v>
      </c>
      <c r="Q50" s="94"/>
      <c r="R50" s="757" t="s">
        <v>187</v>
      </c>
      <c r="S50" s="758"/>
      <c r="T50" s="75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/>
      <c r="G53" s="247"/>
      <c r="H53" s="15"/>
      <c r="I53" s="248"/>
      <c r="J53" s="247"/>
      <c r="K53" s="215"/>
      <c r="L53" s="248"/>
      <c r="M53" s="247"/>
      <c r="N53" s="215"/>
      <c r="O53" s="354">
        <f aca="true" t="shared" si="4" ref="O53:P57">+ROUND(+F53+I53+L53,0)</f>
        <v>0</v>
      </c>
      <c r="P53" s="347">
        <f t="shared" si="4"/>
        <v>0</v>
      </c>
      <c r="Q53" s="31"/>
      <c r="R53" s="725" t="s">
        <v>188</v>
      </c>
      <c r="S53" s="726"/>
      <c r="T53" s="727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10952</v>
      </c>
      <c r="G54" s="221">
        <v>28351</v>
      </c>
      <c r="H54" s="15"/>
      <c r="I54" s="222"/>
      <c r="J54" s="221"/>
      <c r="K54" s="215"/>
      <c r="L54" s="222"/>
      <c r="M54" s="221"/>
      <c r="N54" s="215"/>
      <c r="O54" s="349">
        <f t="shared" si="4"/>
        <v>10952</v>
      </c>
      <c r="P54" s="372">
        <f t="shared" si="4"/>
        <v>28351</v>
      </c>
      <c r="Q54" s="31"/>
      <c r="R54" s="736" t="s">
        <v>166</v>
      </c>
      <c r="S54" s="737"/>
      <c r="T54" s="738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/>
      <c r="G55" s="221"/>
      <c r="H55" s="15"/>
      <c r="I55" s="222"/>
      <c r="J55" s="221"/>
      <c r="K55" s="215"/>
      <c r="L55" s="222"/>
      <c r="M55" s="221"/>
      <c r="N55" s="215"/>
      <c r="O55" s="349">
        <f t="shared" si="4"/>
        <v>0</v>
      </c>
      <c r="P55" s="372">
        <f t="shared" si="4"/>
        <v>0</v>
      </c>
      <c r="Q55" s="31"/>
      <c r="R55" s="736" t="s">
        <v>167</v>
      </c>
      <c r="S55" s="737"/>
      <c r="T55" s="738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/>
      <c r="G56" s="221"/>
      <c r="H56" s="15"/>
      <c r="I56" s="222"/>
      <c r="J56" s="221"/>
      <c r="K56" s="215"/>
      <c r="L56" s="222"/>
      <c r="M56" s="221"/>
      <c r="N56" s="215"/>
      <c r="O56" s="349">
        <f t="shared" si="4"/>
        <v>0</v>
      </c>
      <c r="P56" s="372">
        <f t="shared" si="4"/>
        <v>0</v>
      </c>
      <c r="Q56" s="31"/>
      <c r="R56" s="736" t="s">
        <v>168</v>
      </c>
      <c r="S56" s="737"/>
      <c r="T56" s="738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/>
      <c r="G57" s="221"/>
      <c r="H57" s="15"/>
      <c r="I57" s="222"/>
      <c r="J57" s="221"/>
      <c r="K57" s="215"/>
      <c r="L57" s="222"/>
      <c r="M57" s="221"/>
      <c r="N57" s="215"/>
      <c r="O57" s="349">
        <f t="shared" si="4"/>
        <v>0</v>
      </c>
      <c r="P57" s="372">
        <f t="shared" si="4"/>
        <v>0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10952</v>
      </c>
      <c r="G58" s="249">
        <f>+ROUND(+SUM(G53:G57),0)</f>
        <v>28351</v>
      </c>
      <c r="H58" s="15"/>
      <c r="I58" s="250">
        <f>+ROUND(+SUM(I53:I57),0)</f>
        <v>0</v>
      </c>
      <c r="J58" s="249">
        <f>+ROUND(+SUM(J53:J57),0)</f>
        <v>0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10952</v>
      </c>
      <c r="P58" s="370">
        <f>+ROUND(+SUM(P53:P57),0)</f>
        <v>28351</v>
      </c>
      <c r="Q58" s="31"/>
      <c r="R58" s="745" t="s">
        <v>189</v>
      </c>
      <c r="S58" s="746"/>
      <c r="T58" s="74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725" t="s">
        <v>170</v>
      </c>
      <c r="S60" s="726"/>
      <c r="T60" s="727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/>
      <c r="G61" s="221"/>
      <c r="H61" s="15"/>
      <c r="I61" s="222"/>
      <c r="J61" s="221"/>
      <c r="K61" s="215"/>
      <c r="L61" s="222"/>
      <c r="M61" s="221"/>
      <c r="N61" s="215"/>
      <c r="O61" s="349">
        <f t="shared" si="5"/>
        <v>0</v>
      </c>
      <c r="P61" s="372">
        <f t="shared" si="5"/>
        <v>0</v>
      </c>
      <c r="Q61" s="31"/>
      <c r="R61" s="736" t="s">
        <v>171</v>
      </c>
      <c r="S61" s="737"/>
      <c r="T61" s="738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/>
      <c r="G62" s="221"/>
      <c r="H62" s="15"/>
      <c r="I62" s="222"/>
      <c r="J62" s="221"/>
      <c r="K62" s="215"/>
      <c r="L62" s="222"/>
      <c r="M62" s="221"/>
      <c r="N62" s="215"/>
      <c r="O62" s="349">
        <f t="shared" si="5"/>
        <v>0</v>
      </c>
      <c r="P62" s="372">
        <f t="shared" si="5"/>
        <v>0</v>
      </c>
      <c r="Q62" s="31"/>
      <c r="R62" s="736" t="s">
        <v>172</v>
      </c>
      <c r="S62" s="737"/>
      <c r="T62" s="738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0</v>
      </c>
      <c r="G65" s="249">
        <f>+ROUND(+SUM(G60:G63),0)</f>
        <v>0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0</v>
      </c>
      <c r="P65" s="370">
        <f>+ROUND(+SUM(P60:P63),0)</f>
        <v>0</v>
      </c>
      <c r="Q65" s="31"/>
      <c r="R65" s="745" t="s">
        <v>192</v>
      </c>
      <c r="S65" s="746"/>
      <c r="T65" s="74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725" t="s">
        <v>173</v>
      </c>
      <c r="S67" s="726"/>
      <c r="T67" s="727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736" t="s">
        <v>174</v>
      </c>
      <c r="S68" s="737"/>
      <c r="T68" s="73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745" t="s">
        <v>193</v>
      </c>
      <c r="S69" s="746"/>
      <c r="T69" s="74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11114698</v>
      </c>
      <c r="G71" s="247">
        <v>40234279</v>
      </c>
      <c r="H71" s="15"/>
      <c r="I71" s="248"/>
      <c r="J71" s="247"/>
      <c r="K71" s="215"/>
      <c r="L71" s="248"/>
      <c r="M71" s="247"/>
      <c r="N71" s="215"/>
      <c r="O71" s="354">
        <f>+ROUND(+F71+I71+L71,0)</f>
        <v>11114698</v>
      </c>
      <c r="P71" s="347">
        <f>+ROUND(+G71+J71+M71,0)</f>
        <v>40234279</v>
      </c>
      <c r="Q71" s="31"/>
      <c r="R71" s="725" t="s">
        <v>175</v>
      </c>
      <c r="S71" s="726"/>
      <c r="T71" s="727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736" t="s">
        <v>176</v>
      </c>
      <c r="S72" s="737"/>
      <c r="T72" s="73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11114698</v>
      </c>
      <c r="G73" s="249">
        <f>+ROUND(+SUM(G71:G72),0)</f>
        <v>40234279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11114698</v>
      </c>
      <c r="P73" s="370">
        <f>+ROUND(+SUM(P71:P72),0)</f>
        <v>40234279</v>
      </c>
      <c r="Q73" s="31"/>
      <c r="R73" s="745" t="s">
        <v>194</v>
      </c>
      <c r="S73" s="746"/>
      <c r="T73" s="74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725" t="s">
        <v>177</v>
      </c>
      <c r="S75" s="726"/>
      <c r="T75" s="727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736" t="s">
        <v>195</v>
      </c>
      <c r="S76" s="737"/>
      <c r="T76" s="73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745" t="s">
        <v>196</v>
      </c>
      <c r="S77" s="746"/>
      <c r="T77" s="74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11125650</v>
      </c>
      <c r="G79" s="260">
        <f>+ROUND(G58+G65+G69+G73+G77,0)</f>
        <v>40262630</v>
      </c>
      <c r="H79" s="15"/>
      <c r="I79" s="257">
        <f>+ROUND(I58+I65+I69+I73+I77,0)</f>
        <v>0</v>
      </c>
      <c r="J79" s="260">
        <f>+ROUND(J58+J65+J69+J73+J77,0)</f>
        <v>0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11125650</v>
      </c>
      <c r="P79" s="380">
        <f>+ROUND(P58+P65+P69+P73+P77,0)</f>
        <v>40262630</v>
      </c>
      <c r="Q79" s="31"/>
      <c r="R79" s="760" t="s">
        <v>197</v>
      </c>
      <c r="S79" s="761"/>
      <c r="T79" s="76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/>
      <c r="G81" s="217"/>
      <c r="H81" s="15"/>
      <c r="I81" s="218"/>
      <c r="J81" s="217"/>
      <c r="K81" s="215"/>
      <c r="L81" s="218"/>
      <c r="M81" s="217"/>
      <c r="N81" s="215"/>
      <c r="O81" s="353">
        <f>+ROUND(+F81+I81+L81,0)</f>
        <v>0</v>
      </c>
      <c r="P81" s="366">
        <f>+ROUND(+G81+J81+M81,0)</f>
        <v>0</v>
      </c>
      <c r="Q81" s="31"/>
      <c r="R81" s="725" t="s">
        <v>178</v>
      </c>
      <c r="S81" s="726"/>
      <c r="T81" s="727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736" t="s">
        <v>179</v>
      </c>
      <c r="S82" s="737"/>
      <c r="T82" s="738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0</v>
      </c>
      <c r="G83" s="258">
        <f>+ROUND(G81+G82,0)</f>
        <v>0</v>
      </c>
      <c r="H83" s="15"/>
      <c r="I83" s="259">
        <f>+ROUND(I81+I82,0)</f>
        <v>0</v>
      </c>
      <c r="J83" s="258">
        <f>+ROUND(J81+J82,0)</f>
        <v>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0</v>
      </c>
      <c r="P83" s="375">
        <f>+ROUND(P81+P82,0)</f>
        <v>0</v>
      </c>
      <c r="Q83" s="31"/>
      <c r="R83" s="763" t="s">
        <v>198</v>
      </c>
      <c r="S83" s="764"/>
      <c r="T83" s="76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6"/>
      <c r="D84" s="717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8132977</v>
      </c>
      <c r="G85" s="279">
        <f>+ROUND(G50,0)-ROUND(G79,0)+ROUND(G83,0)</f>
        <v>33803507</v>
      </c>
      <c r="H85" s="15"/>
      <c r="I85" s="280">
        <f>+ROUND(I50,0)-ROUND(I79,0)+ROUND(I83,0)</f>
        <v>0</v>
      </c>
      <c r="J85" s="279">
        <f>+ROUND(J50,0)-ROUND(J79,0)+ROUND(J83,0)</f>
        <v>0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8132977</v>
      </c>
      <c r="P85" s="377">
        <f>+ROUND(P50,0)-ROUND(P79,0)+ROUND(P83,0)</f>
        <v>33803507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-8132977</v>
      </c>
      <c r="G86" s="281">
        <f>+ROUND(G103,0)+ROUND(G122,0)+ROUND(G129,0)-ROUND(G134,0)</f>
        <v>-33803507</v>
      </c>
      <c r="H86" s="15"/>
      <c r="I86" s="282">
        <f>+ROUND(I103,0)+ROUND(I122,0)+ROUND(I129,0)-ROUND(I134,0)</f>
        <v>0</v>
      </c>
      <c r="J86" s="281">
        <f>+ROUND(J103,0)+ROUND(J122,0)+ROUND(J129,0)-ROUND(J134,0)</f>
        <v>0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-8132977</v>
      </c>
      <c r="P86" s="379">
        <f>+ROUND(P103,0)+ROUND(P122,0)+ROUND(P129,0)-ROUND(P134,0)</f>
        <v>-33803507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725" t="s">
        <v>199</v>
      </c>
      <c r="S89" s="726"/>
      <c r="T89" s="727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736" t="s">
        <v>200</v>
      </c>
      <c r="S90" s="737"/>
      <c r="T90" s="73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745" t="s">
        <v>201</v>
      </c>
      <c r="S91" s="746"/>
      <c r="T91" s="74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725" t="s">
        <v>202</v>
      </c>
      <c r="S93" s="726"/>
      <c r="T93" s="727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736" t="s">
        <v>203</v>
      </c>
      <c r="S94" s="737"/>
      <c r="T94" s="738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736" t="s">
        <v>204</v>
      </c>
      <c r="S95" s="737"/>
      <c r="T95" s="738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745" t="s">
        <v>206</v>
      </c>
      <c r="S97" s="746"/>
      <c r="T97" s="74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>
        <v>54758840</v>
      </c>
      <c r="G99" s="217">
        <v>51601338</v>
      </c>
      <c r="H99" s="15"/>
      <c r="I99" s="218"/>
      <c r="J99" s="217"/>
      <c r="K99" s="215"/>
      <c r="L99" s="218"/>
      <c r="M99" s="217"/>
      <c r="N99" s="215"/>
      <c r="O99" s="353">
        <f>+ROUND(+F99+I99+L99,0)</f>
        <v>54758840</v>
      </c>
      <c r="P99" s="366">
        <f>+ROUND(+G99+J99+M99,0)</f>
        <v>51601338</v>
      </c>
      <c r="Q99" s="31"/>
      <c r="R99" s="725" t="s">
        <v>207</v>
      </c>
      <c r="S99" s="726"/>
      <c r="T99" s="727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736" t="s">
        <v>208</v>
      </c>
      <c r="S100" s="737"/>
      <c r="T100" s="73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54758840</v>
      </c>
      <c r="G101" s="223">
        <f>+ROUND(+SUM(G99:G100),0)</f>
        <v>51601338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54758840</v>
      </c>
      <c r="P101" s="351">
        <f>+ROUND(+SUM(P99:P100),0)</f>
        <v>51601338</v>
      </c>
      <c r="Q101" s="31"/>
      <c r="R101" s="745" t="s">
        <v>209</v>
      </c>
      <c r="S101" s="746"/>
      <c r="T101" s="74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54758840</v>
      </c>
      <c r="G103" s="245">
        <f>+ROUND(G91+G97+G101,0)</f>
        <v>51601338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54758840</v>
      </c>
      <c r="P103" s="368">
        <f>+ROUND(P91+P97+P101,0)</f>
        <v>51601338</v>
      </c>
      <c r="Q103" s="94"/>
      <c r="R103" s="757" t="s">
        <v>210</v>
      </c>
      <c r="S103" s="758"/>
      <c r="T103" s="759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725" t="s">
        <v>211</v>
      </c>
      <c r="S106" s="726"/>
      <c r="T106" s="727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736" t="s">
        <v>212</v>
      </c>
      <c r="S107" s="737"/>
      <c r="T107" s="73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745" t="s">
        <v>213</v>
      </c>
      <c r="S108" s="746"/>
      <c r="T108" s="74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72" t="s">
        <v>214</v>
      </c>
      <c r="S110" s="773"/>
      <c r="T110" s="77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75" t="s">
        <v>215</v>
      </c>
      <c r="S111" s="776"/>
      <c r="T111" s="77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745" t="s">
        <v>216</v>
      </c>
      <c r="S112" s="746"/>
      <c r="T112" s="74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725" t="s">
        <v>217</v>
      </c>
      <c r="S114" s="726"/>
      <c r="T114" s="727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736" t="s">
        <v>218</v>
      </c>
      <c r="S115" s="737"/>
      <c r="T115" s="73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745" t="s">
        <v>219</v>
      </c>
      <c r="S116" s="746"/>
      <c r="T116" s="74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/>
      <c r="G118" s="247"/>
      <c r="H118" s="15"/>
      <c r="I118" s="248"/>
      <c r="J118" s="247"/>
      <c r="K118" s="215"/>
      <c r="L118" s="248"/>
      <c r="M118" s="247"/>
      <c r="N118" s="215"/>
      <c r="O118" s="354">
        <f>+ROUND(+F118+I118+L118,0)</f>
        <v>0</v>
      </c>
      <c r="P118" s="347">
        <f>+ROUND(+G118+J118+M118,0)</f>
        <v>0</v>
      </c>
      <c r="Q118" s="31"/>
      <c r="R118" s="725" t="s">
        <v>220</v>
      </c>
      <c r="S118" s="726"/>
      <c r="T118" s="727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736" t="s">
        <v>221</v>
      </c>
      <c r="S119" s="737"/>
      <c r="T119" s="73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0</v>
      </c>
      <c r="G120" s="249">
        <f>+ROUND(+SUM(G118:G119),0)</f>
        <v>0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0</v>
      </c>
      <c r="M120" s="249">
        <f>+ROUND(+SUM(M118:M119),0)</f>
        <v>0</v>
      </c>
      <c r="N120" s="215"/>
      <c r="O120" s="369">
        <f>+ROUND(+SUM(O118:O119),0)</f>
        <v>0</v>
      </c>
      <c r="P120" s="370">
        <f>+ROUND(+SUM(P118:P119),0)</f>
        <v>0</v>
      </c>
      <c r="Q120" s="31"/>
      <c r="R120" s="745" t="s">
        <v>222</v>
      </c>
      <c r="S120" s="746"/>
      <c r="T120" s="74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0</v>
      </c>
      <c r="G122" s="260">
        <f>+ROUND(G108+G112+G116+G120,0)</f>
        <v>0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0</v>
      </c>
      <c r="M122" s="260">
        <f>+ROUND(M108+M112+M116+M120,0)</f>
        <v>0</v>
      </c>
      <c r="N122" s="215"/>
      <c r="O122" s="373">
        <f>+ROUND(O108+O112+O116+O120,0)</f>
        <v>0</v>
      </c>
      <c r="P122" s="380">
        <f>+ROUND(P108+P112+P116+P120,0)</f>
        <v>0</v>
      </c>
      <c r="Q122" s="31"/>
      <c r="R122" s="760" t="s">
        <v>223</v>
      </c>
      <c r="S122" s="761"/>
      <c r="T122" s="76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725" t="s">
        <v>224</v>
      </c>
      <c r="S124" s="726"/>
      <c r="T124" s="727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-362198</v>
      </c>
      <c r="G125" s="221">
        <v>-984781</v>
      </c>
      <c r="H125" s="15"/>
      <c r="I125" s="222"/>
      <c r="J125" s="221"/>
      <c r="K125" s="215"/>
      <c r="L125" s="222"/>
      <c r="M125" s="221"/>
      <c r="N125" s="215"/>
      <c r="O125" s="349">
        <f t="shared" si="7"/>
        <v>-362198</v>
      </c>
      <c r="P125" s="372">
        <f t="shared" si="7"/>
        <v>-984781</v>
      </c>
      <c r="Q125" s="31"/>
      <c r="R125" s="736" t="s">
        <v>225</v>
      </c>
      <c r="S125" s="737"/>
      <c r="T125" s="738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-94019</v>
      </c>
      <c r="G126" s="221">
        <v>100331</v>
      </c>
      <c r="H126" s="15"/>
      <c r="I126" s="222"/>
      <c r="J126" s="221"/>
      <c r="K126" s="215"/>
      <c r="L126" s="222"/>
      <c r="M126" s="221"/>
      <c r="N126" s="215"/>
      <c r="O126" s="349">
        <f t="shared" si="7"/>
        <v>-94019</v>
      </c>
      <c r="P126" s="372">
        <f t="shared" si="7"/>
        <v>100331</v>
      </c>
      <c r="Q126" s="31"/>
      <c r="R126" s="766" t="s">
        <v>286</v>
      </c>
      <c r="S126" s="767"/>
      <c r="T126" s="76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778" t="s">
        <v>282</v>
      </c>
      <c r="S127" s="779"/>
      <c r="T127" s="780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69" t="s">
        <v>226</v>
      </c>
      <c r="S128" s="770"/>
      <c r="T128" s="77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-456217</v>
      </c>
      <c r="G129" s="258">
        <f>+ROUND(+SUM(G124,G125,G126,G128),0)</f>
        <v>-884450</v>
      </c>
      <c r="H129" s="15"/>
      <c r="I129" s="259">
        <f>+ROUND(+SUM(I124,I125,I126,I128),0)</f>
        <v>0</v>
      </c>
      <c r="J129" s="258">
        <f>+ROUND(+SUM(J124,J125,J126,J128),0)</f>
        <v>0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-456217</v>
      </c>
      <c r="P129" s="375">
        <f>+ROUND(+SUM(P124,P125,P126,P128),0)</f>
        <v>-884450</v>
      </c>
      <c r="Q129" s="31"/>
      <c r="R129" s="763" t="s">
        <v>227</v>
      </c>
      <c r="S129" s="764"/>
      <c r="T129" s="76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179818323</v>
      </c>
      <c r="G131" s="217">
        <v>95297928</v>
      </c>
      <c r="H131" s="15"/>
      <c r="I131" s="218"/>
      <c r="J131" s="217"/>
      <c r="K131" s="215"/>
      <c r="L131" s="218"/>
      <c r="M131" s="217"/>
      <c r="N131" s="215"/>
      <c r="O131" s="353">
        <f aca="true" t="shared" si="8" ref="O131:P133">+ROUND(+F131+I131+L131,0)</f>
        <v>179818323</v>
      </c>
      <c r="P131" s="366">
        <f t="shared" si="8"/>
        <v>95297928</v>
      </c>
      <c r="Q131" s="31"/>
      <c r="R131" s="725" t="s">
        <v>228</v>
      </c>
      <c r="S131" s="726"/>
      <c r="T131" s="727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736" t="s">
        <v>229</v>
      </c>
      <c r="S132" s="737"/>
      <c r="T132" s="738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242253923</v>
      </c>
      <c r="G133" s="221">
        <v>179818323</v>
      </c>
      <c r="H133" s="15"/>
      <c r="I133" s="222"/>
      <c r="J133" s="221"/>
      <c r="K133" s="215"/>
      <c r="L133" s="222"/>
      <c r="M133" s="221"/>
      <c r="N133" s="215"/>
      <c r="O133" s="349">
        <f t="shared" si="8"/>
        <v>242253923</v>
      </c>
      <c r="P133" s="372">
        <f t="shared" si="8"/>
        <v>179818323</v>
      </c>
      <c r="Q133" s="31"/>
      <c r="R133" s="786" t="s">
        <v>230</v>
      </c>
      <c r="S133" s="787"/>
      <c r="T133" s="78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62435600</v>
      </c>
      <c r="G134" s="263">
        <f>+ROUND(+G133-G131-G132,0)</f>
        <v>84520395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0</v>
      </c>
      <c r="M134" s="263">
        <f>+ROUND(+M133-M131-M132,0)</f>
        <v>0</v>
      </c>
      <c r="N134" s="215"/>
      <c r="O134" s="382">
        <f>+ROUND(+O133-O131-O132,0)</f>
        <v>62435600</v>
      </c>
      <c r="P134" s="383">
        <f>+ROUND(+P133-P131-P132,0)</f>
        <v>84520395</v>
      </c>
      <c r="Q134" s="31"/>
      <c r="R134" s="783" t="s">
        <v>307</v>
      </c>
      <c r="S134" s="784"/>
      <c r="T134" s="785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1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18"/>
      <c r="D135" s="718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679" t="s">
        <v>321</v>
      </c>
      <c r="S137" s="680"/>
      <c r="T137" s="681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682" t="s">
        <v>318</v>
      </c>
      <c r="S138" s="683"/>
      <c r="T138" s="684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685" t="s">
        <v>317</v>
      </c>
      <c r="S139" s="686"/>
      <c r="T139" s="687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688" t="s">
        <v>308</v>
      </c>
      <c r="S140" s="689"/>
      <c r="T140" s="690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62435600</v>
      </c>
      <c r="G142" s="525">
        <f>+G134+G140</f>
        <v>84520395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0</v>
      </c>
      <c r="M142" s="525">
        <f>+M134+M140</f>
        <v>0</v>
      </c>
      <c r="N142" s="215"/>
      <c r="O142" s="382">
        <f>+O134+O140</f>
        <v>62435600</v>
      </c>
      <c r="P142" s="383">
        <f>+P134+P140</f>
        <v>84520395</v>
      </c>
      <c r="Q142" s="31"/>
      <c r="R142" s="691" t="s">
        <v>310</v>
      </c>
      <c r="S142" s="692"/>
      <c r="T142" s="693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7052020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694" t="s">
        <v>456</v>
      </c>
      <c r="G148" s="695"/>
      <c r="H148" s="695"/>
      <c r="I148" s="696"/>
      <c r="J148" s="334"/>
      <c r="K148" s="16"/>
      <c r="L148" s="334" t="s">
        <v>234</v>
      </c>
      <c r="M148" s="694" t="s">
        <v>457</v>
      </c>
      <c r="N148" s="695"/>
      <c r="O148" s="695"/>
      <c r="P148" s="696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242253923</v>
      </c>
      <c r="G160" s="553">
        <f>+G133+G139</f>
        <v>179818323</v>
      </c>
      <c r="I160" s="552">
        <f>+I133+I139</f>
        <v>0</v>
      </c>
      <c r="J160" s="553">
        <f>+J133+J139</f>
        <v>0</v>
      </c>
      <c r="K160" s="215"/>
      <c r="L160" s="552">
        <f>+L133+L139</f>
        <v>0</v>
      </c>
      <c r="M160" s="553">
        <f>+M133+M139</f>
        <v>0</v>
      </c>
      <c r="N160" s="215"/>
      <c r="O160" s="556">
        <f>+ROUND(+F160+I160+L160,0)</f>
        <v>242253923</v>
      </c>
      <c r="P160" s="557">
        <f>+ROUND(+G160+J160+M160,0)</f>
        <v>179818323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675">
        <f>+'Cash-Flow-2020-Leva'!P5</f>
        <v>2020</v>
      </c>
      <c r="D161" s="676"/>
      <c r="F161" s="549">
        <v>242253923</v>
      </c>
      <c r="G161" s="550">
        <v>179818323</v>
      </c>
      <c r="I161" s="549"/>
      <c r="J161" s="550"/>
      <c r="K161" s="215"/>
      <c r="L161" s="549"/>
      <c r="M161" s="550"/>
      <c r="N161" s="215"/>
      <c r="O161" s="558">
        <f>+ROUND(+F161+I161+L161,0)</f>
        <v>242253923</v>
      </c>
      <c r="P161" s="559">
        <f>+ROUND(+G161+J161+M161,0)</f>
        <v>179818323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31.03.2020 г.</v>
      </c>
      <c r="G162" s="543">
        <f>+G11</f>
        <v>2019</v>
      </c>
      <c r="I162" s="581" t="str">
        <f>+I11</f>
        <v>31.03.2020 г.</v>
      </c>
      <c r="J162" s="545">
        <f>+J11</f>
        <v>2019</v>
      </c>
      <c r="K162" s="11"/>
      <c r="L162" s="582" t="str">
        <f>+L11</f>
        <v>31.03.2020 г.</v>
      </c>
      <c r="M162" s="548">
        <f>+M11</f>
        <v>2019</v>
      </c>
      <c r="N162" s="11"/>
      <c r="O162" s="583" t="str">
        <f>+O11</f>
        <v>31.03.2020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790">
        <f>+IF(F171&gt;0,"БЮДЖЕТ",0)</f>
        <v>0</v>
      </c>
      <c r="G170" s="790"/>
      <c r="I170" s="790">
        <f>+IF(I171&gt;0,"СЕС",0)</f>
        <v>0</v>
      </c>
      <c r="J170" s="790"/>
      <c r="K170" s="11"/>
      <c r="L170" s="790">
        <f>+IF(L171&gt;0,"ДСД",0)</f>
        <v>0</v>
      </c>
      <c r="M170" s="790"/>
      <c r="N170" s="11"/>
      <c r="O170" s="790">
        <f>+IF(O171&gt;0,"Общо (Б-т + СЕС + ДСД)",0)</f>
        <v>0</v>
      </c>
      <c r="P170" s="790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790">
        <f>+COUNTIF(F168:G168,"&lt;&gt;0")</f>
        <v>0</v>
      </c>
      <c r="G171" s="790"/>
      <c r="I171" s="790">
        <f>+COUNTIF(I168:J168,"&lt;&gt;0")</f>
        <v>0</v>
      </c>
      <c r="J171" s="790"/>
      <c r="K171" s="11"/>
      <c r="L171" s="790">
        <f>+COUNTIF(L168:M168,"&lt;&gt;0")</f>
        <v>0</v>
      </c>
      <c r="M171" s="790"/>
      <c r="N171" s="11"/>
      <c r="O171" s="790">
        <f>+COUNTIF(O168:P168,"&lt;&gt;0")</f>
        <v>0</v>
      </c>
      <c r="P171" s="790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89">
        <f>+IF(O174&gt;0,"ВСИЧКО: Б-т + СЕС + ДСД + Общо",0)</f>
        <v>0</v>
      </c>
      <c r="P173" s="789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89">
        <f>+SUM(F171:P171)</f>
        <v>0</v>
      </c>
      <c r="P174" s="789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3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R5:T5"/>
    <mergeCell ref="R8:T8"/>
    <mergeCell ref="D8:L8"/>
    <mergeCell ref="B3:F3"/>
    <mergeCell ref="H3:I3"/>
    <mergeCell ref="J3:K3"/>
    <mergeCell ref="B1:F1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301" dxfId="142" operator="notEqual" stopIfTrue="1">
      <formula>0</formula>
    </cfRule>
  </conditionalFormatting>
  <conditionalFormatting sqref="B135 B144:E146 B143:D143">
    <cfRule type="cellIs" priority="286" dxfId="143" operator="notEqual" stopIfTrue="1">
      <formula>0</formula>
    </cfRule>
    <cfRule type="cellIs" priority="202" dxfId="144" operator="equal">
      <formula>0</formula>
    </cfRule>
  </conditionalFormatting>
  <conditionalFormatting sqref="F150:G151">
    <cfRule type="cellIs" priority="214" dxfId="145" operator="equal" stopIfTrue="1">
      <formula>"НЕРАВНЕНИЕ!"</formula>
    </cfRule>
    <cfRule type="cellIs" priority="215" dxfId="16" operator="equal" stopIfTrue="1">
      <formula>"НЕРАВНЕНИЕ!"</formula>
    </cfRule>
  </conditionalFormatting>
  <conditionalFormatting sqref="O150:O151 I150:J151">
    <cfRule type="cellIs" priority="213" dxfId="145" operator="equal" stopIfTrue="1">
      <formula>"НЕРАВНЕНИЕ!"</formula>
    </cfRule>
  </conditionalFormatting>
  <conditionalFormatting sqref="L150:L151 N150:N151">
    <cfRule type="cellIs" priority="212" dxfId="145" operator="equal" stopIfTrue="1">
      <formula>"НЕРАВНЕНИЕ!"</formula>
    </cfRule>
  </conditionalFormatting>
  <conditionalFormatting sqref="F153:G154">
    <cfRule type="cellIs" priority="210" dxfId="145" operator="equal" stopIfTrue="1">
      <formula>"НЕРАВНЕНИЕ !"</formula>
    </cfRule>
    <cfRule type="cellIs" priority="211" dxfId="16" operator="equal" stopIfTrue="1">
      <formula>"НЕРАВНЕНИЕ !"</formula>
    </cfRule>
  </conditionalFormatting>
  <conditionalFormatting sqref="O153:O154 I153:J154">
    <cfRule type="cellIs" priority="209" dxfId="145" operator="equal" stopIfTrue="1">
      <formula>"НЕРАВНЕНИЕ !"</formula>
    </cfRule>
  </conditionalFormatting>
  <conditionalFormatting sqref="L153:L154 N153:N154">
    <cfRule type="cellIs" priority="208" dxfId="145" operator="equal" stopIfTrue="1">
      <formula>"НЕРАВНЕНИЕ !"</formula>
    </cfRule>
  </conditionalFormatting>
  <conditionalFormatting sqref="L153:L154 O153:O154 F153:G154 I153:J154">
    <cfRule type="cellIs" priority="207" dxfId="145" operator="notEqual">
      <formula>0</formula>
    </cfRule>
  </conditionalFormatting>
  <conditionalFormatting sqref="L84">
    <cfRule type="cellIs" priority="188" dxfId="142" operator="notEqual" stopIfTrue="1">
      <formula>0</formula>
    </cfRule>
  </conditionalFormatting>
  <conditionalFormatting sqref="O84">
    <cfRule type="cellIs" priority="187" dxfId="142" operator="notEqual" stopIfTrue="1">
      <formula>0</formula>
    </cfRule>
  </conditionalFormatting>
  <conditionalFormatting sqref="L135">
    <cfRule type="cellIs" priority="197" dxfId="142" operator="notEqual" stopIfTrue="1">
      <formula>0</formula>
    </cfRule>
  </conditionalFormatting>
  <conditionalFormatting sqref="O135 O143:O146">
    <cfRule type="cellIs" priority="195" dxfId="142" operator="notEqual" stopIfTrue="1">
      <formula>0</formula>
    </cfRule>
  </conditionalFormatting>
  <conditionalFormatting sqref="M84 M135 M143:M146">
    <cfRule type="cellIs" priority="178" dxfId="142" operator="notEqual" stopIfTrue="1">
      <formula>0</formula>
    </cfRule>
  </conditionalFormatting>
  <conditionalFormatting sqref="M150:M151">
    <cfRule type="cellIs" priority="177" dxfId="145" operator="equal" stopIfTrue="1">
      <formula>"НЕРАВНЕНИЕ!"</formula>
    </cfRule>
  </conditionalFormatting>
  <conditionalFormatting sqref="M153:M154">
    <cfRule type="cellIs" priority="176" dxfId="145" operator="equal" stopIfTrue="1">
      <formula>"НЕРАВНЕНИЕ !"</formula>
    </cfRule>
  </conditionalFormatting>
  <conditionalFormatting sqref="M153:M154">
    <cfRule type="cellIs" priority="175" dxfId="145" operator="notEqual">
      <formula>0</formula>
    </cfRule>
  </conditionalFormatting>
  <conditionalFormatting sqref="P84 P135 P143:P146">
    <cfRule type="cellIs" priority="174" dxfId="142" operator="notEqual" stopIfTrue="1">
      <formula>0</formula>
    </cfRule>
  </conditionalFormatting>
  <conditionalFormatting sqref="P150:P151">
    <cfRule type="cellIs" priority="173" dxfId="145" operator="equal" stopIfTrue="1">
      <formula>"НЕРАВНЕНИЕ!"</formula>
    </cfRule>
  </conditionalFormatting>
  <conditionalFormatting sqref="P153:P154">
    <cfRule type="cellIs" priority="172" dxfId="145" operator="equal" stopIfTrue="1">
      <formula>"НЕРАВНЕНИЕ !"</formula>
    </cfRule>
  </conditionalFormatting>
  <conditionalFormatting sqref="P153:P154">
    <cfRule type="cellIs" priority="171" dxfId="145" operator="notEqual">
      <formula>0</formula>
    </cfRule>
  </conditionalFormatting>
  <conditionalFormatting sqref="B3">
    <cfRule type="cellIs" priority="167" dxfId="146" operator="equal" stopIfTrue="1">
      <formula>0</formula>
    </cfRule>
  </conditionalFormatting>
  <conditionalFormatting sqref="G2:H2">
    <cfRule type="cellIs" priority="165" dxfId="145" operator="equal">
      <formula>"отчетено НЕРАВНЕНИЕ в таблица 'Status'!"</formula>
    </cfRule>
    <cfRule type="cellIs" priority="166" dxfId="147" operator="equal">
      <formula>0</formula>
    </cfRule>
  </conditionalFormatting>
  <conditionalFormatting sqref="J2">
    <cfRule type="cellIs" priority="164" dxfId="145" operator="notEqual">
      <formula>0</formula>
    </cfRule>
  </conditionalFormatting>
  <conditionalFormatting sqref="M2:N2">
    <cfRule type="cellIs" priority="163" dxfId="145" operator="notEqual">
      <formula>0</formula>
    </cfRule>
  </conditionalFormatting>
  <conditionalFormatting sqref="H1">
    <cfRule type="cellIs" priority="161" dxfId="145" operator="equal">
      <formula>"отчетено НЕРАВНЕНИЕ в таблица 'Status'!"</formula>
    </cfRule>
    <cfRule type="cellIs" priority="162" dxfId="147" operator="equal">
      <formula>0</formula>
    </cfRule>
  </conditionalFormatting>
  <conditionalFormatting sqref="K1">
    <cfRule type="cellIs" priority="160" dxfId="145" operator="notEqual">
      <formula>0</formula>
    </cfRule>
  </conditionalFormatting>
  <conditionalFormatting sqref="M1">
    <cfRule type="cellIs" priority="159" dxfId="146" operator="equal" stopIfTrue="1">
      <formula>0</formula>
    </cfRule>
  </conditionalFormatting>
  <conditionalFormatting sqref="N1">
    <cfRule type="cellIs" priority="158" dxfId="145" operator="notEqual">
      <formula>0</formula>
    </cfRule>
  </conditionalFormatting>
  <conditionalFormatting sqref="P1">
    <cfRule type="cellIs" priority="157" dxfId="146" operator="equal" stopIfTrue="1">
      <formula>0</formula>
    </cfRule>
  </conditionalFormatting>
  <conditionalFormatting sqref="S1:T1">
    <cfRule type="cellIs" priority="141" dxfId="148" operator="between" stopIfTrue="1">
      <formula>1000000000000</formula>
      <formula>9999999999999990</formula>
    </cfRule>
    <cfRule type="cellIs" priority="142" dxfId="149" operator="between" stopIfTrue="1">
      <formula>10000000000</formula>
      <formula>999999999999</formula>
    </cfRule>
    <cfRule type="cellIs" priority="143" dxfId="150" operator="between" stopIfTrue="1">
      <formula>1000000</formula>
      <formula>99999999</formula>
    </cfRule>
    <cfRule type="cellIs" priority="144" dxfId="151" operator="between" stopIfTrue="1">
      <formula>100</formula>
      <formula>9999</formula>
    </cfRule>
  </conditionalFormatting>
  <conditionalFormatting sqref="B84">
    <cfRule type="cellIs" priority="140" dxfId="143" operator="notEqual" stopIfTrue="1">
      <formula>0</formula>
    </cfRule>
    <cfRule type="cellIs" priority="139" dxfId="152" operator="equal">
      <formula>0</formula>
    </cfRule>
  </conditionalFormatting>
  <conditionalFormatting sqref="B127 R127">
    <cfRule type="expression" priority="138" dxfId="153" stopIfTrue="1">
      <formula>$M$1=9900</formula>
    </cfRule>
  </conditionalFormatting>
  <conditionalFormatting sqref="F145">
    <cfRule type="cellIs" priority="137" dxfId="145" operator="notEqual" stopIfTrue="1">
      <formula>0</formula>
    </cfRule>
  </conditionalFormatting>
  <conditionalFormatting sqref="G145">
    <cfRule type="cellIs" priority="136" dxfId="145" operator="notEqual" stopIfTrue="1">
      <formula>0</formula>
    </cfRule>
  </conditionalFormatting>
  <conditionalFormatting sqref="G145">
    <cfRule type="cellIs" priority="135" dxfId="145" operator="notEqual" stopIfTrue="1">
      <formula>0</formula>
    </cfRule>
  </conditionalFormatting>
  <conditionalFormatting sqref="G145">
    <cfRule type="cellIs" priority="134" dxfId="145" operator="notEqual" stopIfTrue="1">
      <formula>0</formula>
    </cfRule>
  </conditionalFormatting>
  <conditionalFormatting sqref="B5:C5">
    <cfRule type="cellIs" priority="29" dxfId="144" operator="equal" stopIfTrue="1">
      <formula>0</formula>
    </cfRule>
  </conditionalFormatting>
  <conditionalFormatting sqref="F168:G168">
    <cfRule type="cellIs" priority="23" dxfId="145" operator="equal" stopIfTrue="1">
      <formula>"НЕРАВНЕНИЕ !"</formula>
    </cfRule>
    <cfRule type="cellIs" priority="24" dxfId="16" operator="equal" stopIfTrue="1">
      <formula>"НЕРАВНЕНИЕ !"</formula>
    </cfRule>
  </conditionalFormatting>
  <conditionalFormatting sqref="P168">
    <cfRule type="cellIs" priority="16" dxfId="145" operator="notEqual">
      <formula>0</formula>
    </cfRule>
  </conditionalFormatting>
  <conditionalFormatting sqref="F164">
    <cfRule type="cellIs" priority="28" dxfId="147" operator="equal">
      <formula>0</formula>
    </cfRule>
  </conditionalFormatting>
  <conditionalFormatting sqref="G164">
    <cfRule type="cellIs" priority="27" dxfId="147" operator="equal">
      <formula>0</formula>
    </cfRule>
  </conditionalFormatting>
  <conditionalFormatting sqref="O164">
    <cfRule type="cellIs" priority="26" dxfId="147" operator="equal">
      <formula>0</formula>
    </cfRule>
  </conditionalFormatting>
  <conditionalFormatting sqref="P164">
    <cfRule type="cellIs" priority="25" dxfId="147" operator="equal">
      <formula>0</formula>
    </cfRule>
  </conditionalFormatting>
  <conditionalFormatting sqref="O168 I168:J168">
    <cfRule type="cellIs" priority="22" dxfId="145" operator="equal" stopIfTrue="1">
      <formula>"НЕРАВНЕНИЕ !"</formula>
    </cfRule>
  </conditionalFormatting>
  <conditionalFormatting sqref="L168 N168">
    <cfRule type="cellIs" priority="21" dxfId="145" operator="equal" stopIfTrue="1">
      <formula>"НЕРАВНЕНИЕ !"</formula>
    </cfRule>
  </conditionalFormatting>
  <conditionalFormatting sqref="L168 O168 F168:G168 I168:J168">
    <cfRule type="cellIs" priority="20" dxfId="145" operator="notEqual">
      <formula>0</formula>
    </cfRule>
  </conditionalFormatting>
  <conditionalFormatting sqref="M168">
    <cfRule type="cellIs" priority="19" dxfId="145" operator="equal" stopIfTrue="1">
      <formula>"НЕРАВНЕНИЕ !"</formula>
    </cfRule>
  </conditionalFormatting>
  <conditionalFormatting sqref="M168">
    <cfRule type="cellIs" priority="18" dxfId="145" operator="notEqual">
      <formula>0</formula>
    </cfRule>
  </conditionalFormatting>
  <conditionalFormatting sqref="P168">
    <cfRule type="cellIs" priority="17" dxfId="145" operator="equal" stopIfTrue="1">
      <formula>"НЕРАВНЕНИЕ !"</formula>
    </cfRule>
  </conditionalFormatting>
  <conditionalFormatting sqref="I164">
    <cfRule type="cellIs" priority="15" dxfId="147" operator="equal">
      <formula>0</formula>
    </cfRule>
  </conditionalFormatting>
  <conditionalFormatting sqref="J164">
    <cfRule type="cellIs" priority="14" dxfId="147" operator="equal">
      <formula>0</formula>
    </cfRule>
  </conditionalFormatting>
  <conditionalFormatting sqref="L164">
    <cfRule type="cellIs" priority="13" dxfId="147" operator="equal">
      <formula>0</formula>
    </cfRule>
  </conditionalFormatting>
  <conditionalFormatting sqref="M164">
    <cfRule type="cellIs" priority="12" dxfId="147" operator="equal">
      <formula>0</formula>
    </cfRule>
  </conditionalFormatting>
  <conditionalFormatting sqref="F167:G167">
    <cfRule type="cellIs" priority="10" dxfId="145" operator="equal" stopIfTrue="1">
      <formula>"НЕРАВНЕНИЕ!"</formula>
    </cfRule>
    <cfRule type="cellIs" priority="11" dxfId="16" operator="equal" stopIfTrue="1">
      <formula>"НЕРАВНЕНИЕ!"</formula>
    </cfRule>
  </conditionalFormatting>
  <conditionalFormatting sqref="O167 I167:J167">
    <cfRule type="cellIs" priority="9" dxfId="145" operator="equal" stopIfTrue="1">
      <formula>"НЕРАВНЕНИЕ!"</formula>
    </cfRule>
  </conditionalFormatting>
  <conditionalFormatting sqref="L167 N167">
    <cfRule type="cellIs" priority="8" dxfId="145" operator="equal" stopIfTrue="1">
      <formula>"НЕРАВНЕНИЕ!"</formula>
    </cfRule>
  </conditionalFormatting>
  <conditionalFormatting sqref="M167">
    <cfRule type="cellIs" priority="7" dxfId="145" operator="equal" stopIfTrue="1">
      <formula>"НЕРАВНЕНИЕ!"</formula>
    </cfRule>
  </conditionalFormatting>
  <conditionalFormatting sqref="P167">
    <cfRule type="cellIs" priority="6" dxfId="145" operator="equal" stopIfTrue="1">
      <formula>"НЕРАВНЕНИЕ!"</formula>
    </cfRule>
  </conditionalFormatting>
  <conditionalFormatting sqref="O170:P171 L170:M171 I170:J171 F170:G171">
    <cfRule type="cellIs" priority="5" dxfId="154" operator="equal" stopIfTrue="1">
      <formula>0</formula>
    </cfRule>
  </conditionalFormatting>
  <conditionalFormatting sqref="O173:P174">
    <cfRule type="cellIs" priority="4" dxfId="154" operator="equal" stopIfTrue="1">
      <formula>0</formula>
    </cfRule>
  </conditionalFormatting>
  <conditionalFormatting sqref="B6:C6">
    <cfRule type="cellIs" priority="3" dxfId="144" operator="equal" stopIfTrue="1">
      <formula>0</formula>
    </cfRule>
  </conditionalFormatting>
  <conditionalFormatting sqref="H3 J3">
    <cfRule type="cellIs" priority="2" dxfId="147" operator="equal">
      <formula>0</formula>
    </cfRule>
  </conditionalFormatting>
  <conditionalFormatting sqref="B1">
    <cfRule type="cellIs" priority="1" dxfId="146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zoomScalePageLayoutView="0" workbookViewId="0" topLeftCell="A1">
      <pane xSplit="5" ySplit="12" topLeftCell="F14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7" sqref="C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791" t="str">
        <f>+'Cash-Flow-2020-Leva'!B1:F1</f>
        <v>НАЦИОНАЛЕН ОСИГУРИТЕЛЕН ИНСТИТУТ</v>
      </c>
      <c r="C1" s="792"/>
      <c r="D1" s="792"/>
      <c r="E1" s="792"/>
      <c r="F1" s="793"/>
      <c r="G1" s="426" t="s">
        <v>244</v>
      </c>
      <c r="H1" s="109"/>
      <c r="I1" s="794">
        <f>+'Cash-Flow-2020-Leva'!I1:J1</f>
        <v>121082521</v>
      </c>
      <c r="J1" s="795"/>
      <c r="K1" s="427"/>
      <c r="L1" s="428" t="s">
        <v>245</v>
      </c>
      <c r="M1" s="429">
        <f>+'Cash-Flow-2020-Leva'!M1</f>
        <v>5591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796">
        <f>+'Cash-Flow-2020-Leva'!$S$1</f>
        <v>0</v>
      </c>
      <c r="T1" s="797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798" t="s">
        <v>249</v>
      </c>
      <c r="C2" s="799"/>
      <c r="D2" s="799"/>
      <c r="E2" s="799"/>
      <c r="F2" s="800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01" t="str">
        <f>+'Cash-Flow-2020-Leva'!B3:F3</f>
        <v>[Седалище и адрес]</v>
      </c>
      <c r="C3" s="802"/>
      <c r="D3" s="802"/>
      <c r="E3" s="802"/>
      <c r="F3" s="803"/>
      <c r="G3" s="433" t="s">
        <v>238</v>
      </c>
      <c r="H3" s="804">
        <f>+'Cash-Flow-2020-Leva'!H3</f>
        <v>0</v>
      </c>
      <c r="I3" s="805"/>
      <c r="J3" s="805"/>
      <c r="K3" s="806"/>
      <c r="L3" s="51" t="s">
        <v>246</v>
      </c>
      <c r="M3" s="807">
        <f>+'Cash-Flow-2020-Leva'!M3:P3</f>
        <v>0</v>
      </c>
      <c r="N3" s="808"/>
      <c r="O3" s="808"/>
      <c r="P3" s="809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677">
        <f>+'Cash-Flow-2020-Leva'!B5</f>
        <v>0</v>
      </c>
      <c r="C5" s="677"/>
      <c r="D5" s="811" t="s">
        <v>243</v>
      </c>
      <c r="E5" s="811"/>
      <c r="F5" s="811"/>
      <c r="G5" s="811"/>
      <c r="H5" s="811"/>
      <c r="I5" s="811"/>
      <c r="J5" s="811"/>
      <c r="K5" s="811"/>
      <c r="L5" s="811"/>
      <c r="M5" s="39"/>
      <c r="N5" s="39"/>
      <c r="O5" s="53" t="s">
        <v>17</v>
      </c>
      <c r="P5" s="437">
        <f>+'Cash-Flow-2020-Leva'!P5</f>
        <v>2020</v>
      </c>
      <c r="Q5" s="39"/>
      <c r="R5" s="810" t="s">
        <v>180</v>
      </c>
      <c r="S5" s="810"/>
      <c r="T5" s="810"/>
      <c r="U5" s="6"/>
    </row>
    <row r="6" spans="1:28" s="3" customFormat="1" ht="17.25" customHeight="1">
      <c r="A6" s="6"/>
      <c r="B6" s="819">
        <f>+'Cash-Flow-2020-Leva'!B6</f>
        <v>0</v>
      </c>
      <c r="C6" s="819"/>
      <c r="D6" s="811" t="s">
        <v>242</v>
      </c>
      <c r="E6" s="811"/>
      <c r="F6" s="811"/>
      <c r="G6" s="811"/>
      <c r="H6" s="811"/>
      <c r="I6" s="811"/>
      <c r="J6" s="811"/>
      <c r="K6" s="811"/>
      <c r="L6" s="811"/>
      <c r="M6" s="42"/>
      <c r="N6" s="5"/>
      <c r="O6" s="6"/>
      <c r="P6" s="6"/>
      <c r="Q6" s="1"/>
      <c r="R6" s="812">
        <f>+P4</f>
        <v>0</v>
      </c>
      <c r="S6" s="812"/>
      <c r="T6" s="81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813" t="str">
        <f>+B1</f>
        <v>НАЦИОНАЛЕН ОСИГУРИТЕЛЕН ИНСТИТУТ</v>
      </c>
      <c r="E8" s="813"/>
      <c r="F8" s="813"/>
      <c r="G8" s="813"/>
      <c r="H8" s="813"/>
      <c r="I8" s="813"/>
      <c r="J8" s="813"/>
      <c r="K8" s="813"/>
      <c r="L8" s="813"/>
      <c r="M8" s="434" t="s">
        <v>247</v>
      </c>
      <c r="N8" s="5"/>
      <c r="O8" s="584" t="str">
        <f>+'Cash-Flow-2020-Leva'!O8</f>
        <v>31.03.2020 г.</v>
      </c>
      <c r="P8" s="435" t="s">
        <v>8</v>
      </c>
      <c r="Q8" s="1"/>
      <c r="R8" s="814">
        <f>+P5</f>
        <v>2020</v>
      </c>
      <c r="S8" s="815"/>
      <c r="T8" s="81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31.03.2020 г.</v>
      </c>
      <c r="G11" s="384">
        <f>+'Cash-Flow-2020-Leva'!G11</f>
        <v>2019</v>
      </c>
      <c r="H11" s="5"/>
      <c r="I11" s="576" t="str">
        <f>+O8</f>
        <v>31.03.2020 г.</v>
      </c>
      <c r="J11" s="385">
        <f>+'Cash-Flow-2020-Leva'!J11</f>
        <v>2019</v>
      </c>
      <c r="K11" s="5"/>
      <c r="L11" s="577" t="str">
        <f>+O8</f>
        <v>31.03.2020 г.</v>
      </c>
      <c r="M11" s="386">
        <f>+'Cash-Flow-2020-Leva'!M11</f>
        <v>2019</v>
      </c>
      <c r="N11" s="450"/>
      <c r="O11" s="578" t="str">
        <f>+O8</f>
        <v>31.03.2020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14379.264</v>
      </c>
      <c r="G15" s="243">
        <f>+'Cash-Flow-2020-Leva'!G15/1000</f>
        <v>62549.562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14379.264</v>
      </c>
      <c r="P15" s="366">
        <f aca="true" t="shared" si="1" ref="P15:P24">+G15+J15+M15</f>
        <v>62549.562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0</v>
      </c>
      <c r="G18" s="243">
        <f>+'Cash-Flow-2020-Leva'!G18/1000</f>
        <v>0.004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0</v>
      </c>
      <c r="P18" s="366">
        <f t="shared" si="1"/>
        <v>0.004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0</v>
      </c>
      <c r="G19" s="266">
        <f>+'Cash-Flow-2020-Leva'!G19/1000</f>
        <v>0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0</v>
      </c>
      <c r="P19" s="400">
        <f t="shared" si="1"/>
        <v>0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0</v>
      </c>
      <c r="G20" s="266">
        <f>+'Cash-Flow-2020-Leva'!G20/1000</f>
        <v>0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0</v>
      </c>
      <c r="P20" s="400">
        <f t="shared" si="1"/>
        <v>0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4879.363</v>
      </c>
      <c r="G22" s="266">
        <f>+'Cash-Flow-2020-Leva'!G22/1000</f>
        <v>11516.542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4879.363</v>
      </c>
      <c r="P22" s="400">
        <f t="shared" si="1"/>
        <v>11516.542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0</v>
      </c>
      <c r="G24" s="255">
        <f>+'Cash-Flow-2020-Leva'!G24/1000</f>
        <v>0.029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0</v>
      </c>
      <c r="P24" s="372">
        <f t="shared" si="1"/>
        <v>0.029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19258.627</v>
      </c>
      <c r="G25" s="223">
        <f>+SUM(G15,G16,G18,G19,G20,G21,G22,G23,G24)</f>
        <v>74066.13699999999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19258.627</v>
      </c>
      <c r="P25" s="351">
        <f>+SUM(P15,P16,P18,P19,P20,P21,P22,P23,P24)</f>
        <v>74066.13699999999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0</v>
      </c>
      <c r="G37" s="223">
        <f>+'Cash-Flow-2020-Leva'!G37/1000</f>
        <v>0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0</v>
      </c>
      <c r="P37" s="351">
        <f t="shared" si="3"/>
        <v>0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0</v>
      </c>
      <c r="G38" s="268">
        <f>+'Cash-Flow-2020-Leva'!G38/1000</f>
        <v>0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0</v>
      </c>
      <c r="P38" s="401">
        <f t="shared" si="3"/>
        <v>0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0</v>
      </c>
      <c r="G39" s="270">
        <f>+'Cash-Flow-2020-Leva'!G39/1000</f>
        <v>0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0</v>
      </c>
      <c r="P39" s="402">
        <f t="shared" si="3"/>
        <v>0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0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19258.627</v>
      </c>
      <c r="G50" s="245">
        <f>+G25+G30+G37+G42+G48</f>
        <v>74066.13699999999</v>
      </c>
      <c r="H50" s="265"/>
      <c r="I50" s="246">
        <f>+I25+I30+I37+I42+I48</f>
        <v>0</v>
      </c>
      <c r="J50" s="245">
        <f>+J25+J30+J37+J42+J48</f>
        <v>0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19258.627</v>
      </c>
      <c r="P50" s="368">
        <f>+P25+P30+P37+P42+P48</f>
        <v>74066.13699999999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0</v>
      </c>
      <c r="G53" s="216">
        <f>+'Cash-Flow-2020-Leva'!G53/1000</f>
        <v>0</v>
      </c>
      <c r="H53" s="265"/>
      <c r="I53" s="226">
        <f>+'Cash-Flow-2020-Leva'!I53/1000</f>
        <v>0</v>
      </c>
      <c r="J53" s="216">
        <f>+'Cash-Flow-2020-Leva'!J53/1000</f>
        <v>0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0</v>
      </c>
      <c r="P53" s="347">
        <f t="shared" si="5"/>
        <v>0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10.952</v>
      </c>
      <c r="G54" s="255">
        <f>+'Cash-Flow-2020-Leva'!G54/1000</f>
        <v>28.351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10.952</v>
      </c>
      <c r="P54" s="372">
        <f t="shared" si="5"/>
        <v>28.351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0</v>
      </c>
      <c r="G55" s="255">
        <f>+'Cash-Flow-2020-Leva'!G55/1000</f>
        <v>0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0</v>
      </c>
      <c r="P55" s="372">
        <f t="shared" si="5"/>
        <v>0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0</v>
      </c>
      <c r="G56" s="255">
        <f>+'Cash-Flow-2020-Leva'!G56/1000</f>
        <v>0</v>
      </c>
      <c r="H56" s="265"/>
      <c r="I56" s="256">
        <f>+'Cash-Flow-2020-Leva'!I56/1000</f>
        <v>0</v>
      </c>
      <c r="J56" s="255">
        <f>+'Cash-Flow-2020-Leva'!J56/1000</f>
        <v>0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0</v>
      </c>
      <c r="P56" s="372">
        <f t="shared" si="5"/>
        <v>0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0</v>
      </c>
      <c r="G57" s="255">
        <f>+'Cash-Flow-2020-Leva'!G57/1000</f>
        <v>0</v>
      </c>
      <c r="H57" s="265"/>
      <c r="I57" s="256">
        <f>+'Cash-Flow-2020-Leva'!I57/1000</f>
        <v>0</v>
      </c>
      <c r="J57" s="255">
        <f>+'Cash-Flow-2020-Leva'!J57/1000</f>
        <v>0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0</v>
      </c>
      <c r="P57" s="372">
        <f t="shared" si="5"/>
        <v>0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10.952</v>
      </c>
      <c r="G58" s="249">
        <f>+SUM(G53:G57)</f>
        <v>28.351</v>
      </c>
      <c r="H58" s="265"/>
      <c r="I58" s="250">
        <f>+SUM(I53:I57)</f>
        <v>0</v>
      </c>
      <c r="J58" s="249">
        <f>+SUM(J53:J57)</f>
        <v>0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10.952</v>
      </c>
      <c r="P58" s="370">
        <f>+SUM(P53:P57)</f>
        <v>28.351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0</v>
      </c>
      <c r="G61" s="255">
        <f>+'Cash-Flow-2020-Leva'!G61/1000</f>
        <v>0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0</v>
      </c>
      <c r="P61" s="372">
        <f t="shared" si="6"/>
        <v>0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0</v>
      </c>
      <c r="G62" s="255">
        <f>+'Cash-Flow-2020-Leva'!G62/1000</f>
        <v>0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0</v>
      </c>
      <c r="P62" s="372">
        <f t="shared" si="6"/>
        <v>0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0</v>
      </c>
      <c r="G65" s="249">
        <f>+SUM(G60:G63)</f>
        <v>0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0</v>
      </c>
      <c r="P65" s="370">
        <f>+SUM(P60:P63)</f>
        <v>0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11114.698</v>
      </c>
      <c r="G71" s="216">
        <f>+'Cash-Flow-2020-Leva'!G71/1000</f>
        <v>40234.279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11114.698</v>
      </c>
      <c r="P71" s="347">
        <f>+G71+J71+M71</f>
        <v>40234.279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11114.698</v>
      </c>
      <c r="G73" s="249">
        <f>+SUM(G71:G72)</f>
        <v>40234.279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11114.698</v>
      </c>
      <c r="P73" s="370">
        <f>+SUM(P71:P72)</f>
        <v>40234.279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11125.65</v>
      </c>
      <c r="G79" s="260">
        <f>+G58+G65+G69+G73+G77</f>
        <v>40262.630000000005</v>
      </c>
      <c r="H79" s="265"/>
      <c r="I79" s="257">
        <f>+I58+I65+I69+I73+I77</f>
        <v>0</v>
      </c>
      <c r="J79" s="260">
        <f>+J58+J65+J69+J73+J77</f>
        <v>0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11125.65</v>
      </c>
      <c r="P79" s="380">
        <f>+P58+P65+P69+P73+P77</f>
        <v>40262.630000000005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0</v>
      </c>
      <c r="G81" s="243">
        <f>+'Cash-Flow-2020-Leva'!G81/1000</f>
        <v>0</v>
      </c>
      <c r="H81" s="265"/>
      <c r="I81" s="244">
        <f>+'Cash-Flow-2020-Leva'!I81/1000</f>
        <v>0</v>
      </c>
      <c r="J81" s="243">
        <f>+'Cash-Flow-2020-Leva'!J81/1000</f>
        <v>0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0</v>
      </c>
      <c r="P81" s="366">
        <f>+G81+J81+M81</f>
        <v>0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0</v>
      </c>
      <c r="G83" s="258">
        <f>+G81+G82</f>
        <v>0</v>
      </c>
      <c r="H83" s="265"/>
      <c r="I83" s="259">
        <f>+I81+I82</f>
        <v>0</v>
      </c>
      <c r="J83" s="258">
        <f>+J81+J82</f>
        <v>0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0</v>
      </c>
      <c r="P83" s="375">
        <f>+P81+P82</f>
        <v>0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1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18"/>
      <c r="D84" s="818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8132.977000000001</v>
      </c>
      <c r="G85" s="279">
        <f>+G50-G79+G83</f>
        <v>33803.50699999998</v>
      </c>
      <c r="H85" s="265"/>
      <c r="I85" s="280">
        <f>+I50-I79+I83</f>
        <v>0</v>
      </c>
      <c r="J85" s="279">
        <f>+J50-J79+J83</f>
        <v>0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8132.977000000001</v>
      </c>
      <c r="P85" s="377">
        <f>+P50-P79+P83</f>
        <v>33803.50699999998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-8132.977000000006</v>
      </c>
      <c r="G86" s="281">
        <f>+G103+G122+G129-G134</f>
        <v>-33803.507</v>
      </c>
      <c r="H86" s="265"/>
      <c r="I86" s="282">
        <f>+I103+I122+I129-I134</f>
        <v>0</v>
      </c>
      <c r="J86" s="281">
        <f>+J103+J122+J129-J134</f>
        <v>0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-8132.977000000006</v>
      </c>
      <c r="P86" s="379">
        <f>+P103+P122+P129-P134</f>
        <v>-33803.507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54758.84</v>
      </c>
      <c r="G99" s="243">
        <f>+'Cash-Flow-2020-Leva'!G99/1000</f>
        <v>51601.338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54758.84</v>
      </c>
      <c r="P99" s="366">
        <f>+G99+J99+M99</f>
        <v>51601.338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54758.84</v>
      </c>
      <c r="G101" s="223">
        <f>+SUM(G99:G100)</f>
        <v>51601.338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54758.84</v>
      </c>
      <c r="P101" s="351">
        <f>+SUM(P99:P100)</f>
        <v>51601.338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54758.84</v>
      </c>
      <c r="G103" s="245">
        <f>+G91+G97+G101</f>
        <v>51601.338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54758.84</v>
      </c>
      <c r="P103" s="368">
        <f>+P91+P97+P101</f>
        <v>51601.338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0</v>
      </c>
      <c r="M118" s="216">
        <f>+'Cash-Flow-2020-Leva'!M118/1000</f>
        <v>0</v>
      </c>
      <c r="N118" s="451"/>
      <c r="O118" s="354">
        <f>+F118+I118+L118</f>
        <v>0</v>
      </c>
      <c r="P118" s="347">
        <f>+G118+J118+M118</f>
        <v>0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0</v>
      </c>
      <c r="G120" s="249">
        <f>+SUM(G118:G119)</f>
        <v>0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0</v>
      </c>
      <c r="M120" s="249">
        <f>+SUM(M118:M119)</f>
        <v>0</v>
      </c>
      <c r="N120" s="451"/>
      <c r="O120" s="369">
        <f>+SUM(O118:O119)</f>
        <v>0</v>
      </c>
      <c r="P120" s="370">
        <f>+SUM(P118:P119)</f>
        <v>0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0</v>
      </c>
      <c r="G122" s="260">
        <f>+G108+G112+G116+G120</f>
        <v>0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0</v>
      </c>
      <c r="M122" s="260">
        <f>+M108+M112+M116+M120</f>
        <v>0</v>
      </c>
      <c r="N122" s="451"/>
      <c r="O122" s="373">
        <f>+O108+O112+O116+O120</f>
        <v>0</v>
      </c>
      <c r="P122" s="380">
        <f>+P108+P112+P116+P120</f>
        <v>0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-362.198</v>
      </c>
      <c r="G125" s="255">
        <f>+'Cash-Flow-2020-Leva'!G125/1000</f>
        <v>-984.781</v>
      </c>
      <c r="H125" s="265"/>
      <c r="I125" s="256">
        <f>+'Cash-Flow-2020-Leva'!I125/1000</f>
        <v>0</v>
      </c>
      <c r="J125" s="255">
        <f>+'Cash-Flow-2020-Leva'!J125/1000</f>
        <v>0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-362.198</v>
      </c>
      <c r="P125" s="372">
        <f t="shared" si="8"/>
        <v>-984.781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-94.019</v>
      </c>
      <c r="G126" s="255">
        <f>+'Cash-Flow-2020-Leva'!G126/1000</f>
        <v>100.331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-94.019</v>
      </c>
      <c r="P126" s="372">
        <f t="shared" si="8"/>
        <v>100.331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-456.217</v>
      </c>
      <c r="G129" s="258">
        <f>+SUM(G124,G125,G126,G128)</f>
        <v>-884.4499999999999</v>
      </c>
      <c r="H129" s="265"/>
      <c r="I129" s="259">
        <f>+SUM(I124,I125,I126,I128)</f>
        <v>0</v>
      </c>
      <c r="J129" s="258">
        <f>+SUM(J124,J125,J126,J128)</f>
        <v>0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-456.217</v>
      </c>
      <c r="P129" s="375">
        <f>+SUM(P124,P125,P126,P128)</f>
        <v>-884.4499999999999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179818.323</v>
      </c>
      <c r="G131" s="243">
        <f>+'Cash-Flow-2020-Leva'!G131/1000</f>
        <v>95297.928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0</v>
      </c>
      <c r="M131" s="243">
        <f>+'Cash-Flow-2020-Leva'!M131/1000</f>
        <v>0</v>
      </c>
      <c r="N131" s="451"/>
      <c r="O131" s="353">
        <f aca="true" t="shared" si="9" ref="O131:P133">+F131+I131+L131</f>
        <v>179818.323</v>
      </c>
      <c r="P131" s="366">
        <f t="shared" si="9"/>
        <v>95297.928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242253.923</v>
      </c>
      <c r="G133" s="255">
        <f>+'Cash-Flow-2020-Leva'!G133/1000</f>
        <v>179818.323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0</v>
      </c>
      <c r="M133" s="255">
        <f>+'Cash-Flow-2020-Leva'!M133/1000</f>
        <v>0</v>
      </c>
      <c r="N133" s="451"/>
      <c r="O133" s="349">
        <f t="shared" si="9"/>
        <v>242253.923</v>
      </c>
      <c r="P133" s="372">
        <f t="shared" si="9"/>
        <v>179818.323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62435.600000000006</v>
      </c>
      <c r="G134" s="263">
        <f>+G133-G131-G132</f>
        <v>84520.395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0</v>
      </c>
      <c r="M134" s="263">
        <f>+M133-M131-M132</f>
        <v>0</v>
      </c>
      <c r="N134" s="451"/>
      <c r="O134" s="382">
        <f>+O133-O131-O132</f>
        <v>62435.600000000006</v>
      </c>
      <c r="P134" s="383">
        <f>+P133-P131-P132</f>
        <v>84520.395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1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17"/>
      <c r="D135" s="817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62435.600000000006</v>
      </c>
      <c r="G142" s="263">
        <f>+G134+G140</f>
        <v>84520.395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0</v>
      </c>
      <c r="M142" s="525">
        <f>+M134+M140</f>
        <v>0</v>
      </c>
      <c r="N142" s="451"/>
      <c r="O142" s="536">
        <f>+O134+O140</f>
        <v>62435.600000000006</v>
      </c>
      <c r="P142" s="537">
        <f>+P134+P140</f>
        <v>84520.395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7052020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2" operator="notEqual" stopIfTrue="1">
      <formula>0</formula>
    </cfRule>
  </conditionalFormatting>
  <conditionalFormatting sqref="B135 B143:B146">
    <cfRule type="cellIs" priority="152" dxfId="143" operator="notEqual" stopIfTrue="1">
      <formula>0</formula>
    </cfRule>
    <cfRule type="cellIs" priority="133" dxfId="152" operator="equal">
      <formula>0</formula>
    </cfRule>
  </conditionalFormatting>
  <conditionalFormatting sqref="F150:G151">
    <cfRule type="cellIs" priority="141" dxfId="145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5" operator="equal" stopIfTrue="1">
      <formula>"НЕРАВНЕНИЕ!"</formula>
    </cfRule>
  </conditionalFormatting>
  <conditionalFormatting sqref="L150:L151 N150:N151">
    <cfRule type="cellIs" priority="139" dxfId="145" operator="equal" stopIfTrue="1">
      <formula>"НЕРАВНЕНИЕ!"</formula>
    </cfRule>
  </conditionalFormatting>
  <conditionalFormatting sqref="F153:G154">
    <cfRule type="cellIs" priority="137" dxfId="145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5" operator="equal" stopIfTrue="1">
      <formula>"НЕРАВНЕНИЕ !"</formula>
    </cfRule>
  </conditionalFormatting>
  <conditionalFormatting sqref="L153:L154 N153:N154">
    <cfRule type="cellIs" priority="135" dxfId="145" operator="equal" stopIfTrue="1">
      <formula>"НЕРАВНЕНИЕ !"</formula>
    </cfRule>
  </conditionalFormatting>
  <conditionalFormatting sqref="L153:L154 O153:O154 F153:G154 I153:J154">
    <cfRule type="cellIs" priority="134" dxfId="145" operator="notEqual">
      <formula>0</formula>
    </cfRule>
  </conditionalFormatting>
  <conditionalFormatting sqref="L84">
    <cfRule type="cellIs" priority="127" dxfId="142" operator="notEqual" stopIfTrue="1">
      <formula>0</formula>
    </cfRule>
  </conditionalFormatting>
  <conditionalFormatting sqref="O84">
    <cfRule type="cellIs" priority="126" dxfId="142" operator="notEqual" stopIfTrue="1">
      <formula>0</formula>
    </cfRule>
  </conditionalFormatting>
  <conditionalFormatting sqref="L135 L143:L146">
    <cfRule type="cellIs" priority="131" dxfId="142" operator="notEqual" stopIfTrue="1">
      <formula>0</formula>
    </cfRule>
  </conditionalFormatting>
  <conditionalFormatting sqref="O135 O143:O146">
    <cfRule type="cellIs" priority="130" dxfId="142" operator="notEqual" stopIfTrue="1">
      <formula>0</formula>
    </cfRule>
  </conditionalFormatting>
  <conditionalFormatting sqref="F156">
    <cfRule type="cellIs" priority="123" dxfId="147" operator="equal">
      <formula>0</formula>
    </cfRule>
  </conditionalFormatting>
  <conditionalFormatting sqref="G156">
    <cfRule type="cellIs" priority="118" dxfId="147" operator="equal">
      <formula>0</formula>
    </cfRule>
  </conditionalFormatting>
  <conditionalFormatting sqref="I156">
    <cfRule type="cellIs" priority="117" dxfId="147" operator="equal">
      <formula>0</formula>
    </cfRule>
  </conditionalFormatting>
  <conditionalFormatting sqref="J156">
    <cfRule type="cellIs" priority="116" dxfId="147" operator="equal">
      <formula>0</formula>
    </cfRule>
  </conditionalFormatting>
  <conditionalFormatting sqref="L156">
    <cfRule type="cellIs" priority="115" dxfId="147" operator="equal">
      <formula>0</formula>
    </cfRule>
  </conditionalFormatting>
  <conditionalFormatting sqref="O156">
    <cfRule type="cellIs" priority="114" dxfId="147" operator="equal">
      <formula>0</formula>
    </cfRule>
  </conditionalFormatting>
  <conditionalFormatting sqref="M135 M84 M143:M146">
    <cfRule type="cellIs" priority="102" dxfId="142" operator="notEqual" stopIfTrue="1">
      <formula>0</formula>
    </cfRule>
  </conditionalFormatting>
  <conditionalFormatting sqref="M150:M151">
    <cfRule type="cellIs" priority="101" dxfId="145" operator="equal" stopIfTrue="1">
      <formula>"НЕРАВНЕНИЕ!"</formula>
    </cfRule>
  </conditionalFormatting>
  <conditionalFormatting sqref="M153:M154">
    <cfRule type="cellIs" priority="100" dxfId="145" operator="equal" stopIfTrue="1">
      <formula>"НЕРАВНЕНИЕ !"</formula>
    </cfRule>
  </conditionalFormatting>
  <conditionalFormatting sqref="M153:M154">
    <cfRule type="cellIs" priority="99" dxfId="145" operator="notEqual">
      <formula>0</formula>
    </cfRule>
  </conditionalFormatting>
  <conditionalFormatting sqref="M156">
    <cfRule type="cellIs" priority="98" dxfId="147" operator="equal">
      <formula>0</formula>
    </cfRule>
  </conditionalFormatting>
  <conditionalFormatting sqref="P135 P84 P143:P146">
    <cfRule type="cellIs" priority="96" dxfId="142" operator="notEqual" stopIfTrue="1">
      <formula>0</formula>
    </cfRule>
  </conditionalFormatting>
  <conditionalFormatting sqref="P150:P151">
    <cfRule type="cellIs" priority="95" dxfId="145" operator="equal" stopIfTrue="1">
      <formula>"НЕРАВНЕНИЕ!"</formula>
    </cfRule>
  </conditionalFormatting>
  <conditionalFormatting sqref="P153:P154">
    <cfRule type="cellIs" priority="94" dxfId="145" operator="equal" stopIfTrue="1">
      <formula>"НЕРАВНЕНИЕ !"</formula>
    </cfRule>
  </conditionalFormatting>
  <conditionalFormatting sqref="P153:P154">
    <cfRule type="cellIs" priority="93" dxfId="145" operator="notEqual">
      <formula>0</formula>
    </cfRule>
  </conditionalFormatting>
  <conditionalFormatting sqref="P156">
    <cfRule type="cellIs" priority="92" dxfId="147" operator="equal">
      <formula>0</formula>
    </cfRule>
  </conditionalFormatting>
  <conditionalFormatting sqref="L147">
    <cfRule type="cellIs" priority="90" dxfId="142" operator="notEqual" stopIfTrue="1">
      <formula>0</formula>
    </cfRule>
  </conditionalFormatting>
  <conditionalFormatting sqref="O147">
    <cfRule type="cellIs" priority="89" dxfId="142" operator="notEqual" stopIfTrue="1">
      <formula>0</formula>
    </cfRule>
  </conditionalFormatting>
  <conditionalFormatting sqref="M147">
    <cfRule type="cellIs" priority="88" dxfId="142" operator="notEqual" stopIfTrue="1">
      <formula>0</formula>
    </cfRule>
  </conditionalFormatting>
  <conditionalFormatting sqref="P147">
    <cfRule type="cellIs" priority="85" dxfId="142" operator="notEqual" stopIfTrue="1">
      <formula>0</formula>
    </cfRule>
  </conditionalFormatting>
  <conditionalFormatting sqref="B1">
    <cfRule type="cellIs" priority="84" dxfId="146" operator="equal" stopIfTrue="1">
      <formula>0</formula>
    </cfRule>
  </conditionalFormatting>
  <conditionalFormatting sqref="B3">
    <cfRule type="cellIs" priority="83" dxfId="146" operator="equal" stopIfTrue="1">
      <formula>0</formula>
    </cfRule>
  </conditionalFormatting>
  <conditionalFormatting sqref="G2:H2">
    <cfRule type="cellIs" priority="81" dxfId="145" operator="equal">
      <formula>"отчетено НЕРАВНЕНИЕ в таблица 'Status'!"</formula>
    </cfRule>
    <cfRule type="cellIs" priority="82" dxfId="147" operator="equal">
      <formula>0</formula>
    </cfRule>
  </conditionalFormatting>
  <conditionalFormatting sqref="J2">
    <cfRule type="cellIs" priority="80" dxfId="145" operator="notEqual">
      <formula>0</formula>
    </cfRule>
  </conditionalFormatting>
  <conditionalFormatting sqref="M2:N2">
    <cfRule type="cellIs" priority="79" dxfId="145" operator="notEqual">
      <formula>0</formula>
    </cfRule>
  </conditionalFormatting>
  <conditionalFormatting sqref="H1">
    <cfRule type="cellIs" priority="77" dxfId="145" operator="equal">
      <formula>"отчетено НЕРАВНЕНИЕ в таблица 'Status'!"</formula>
    </cfRule>
    <cfRule type="cellIs" priority="78" dxfId="147" operator="equal">
      <formula>0</formula>
    </cfRule>
  </conditionalFormatting>
  <conditionalFormatting sqref="K1">
    <cfRule type="cellIs" priority="76" dxfId="145" operator="notEqual">
      <formula>0</formula>
    </cfRule>
  </conditionalFormatting>
  <conditionalFormatting sqref="M1">
    <cfRule type="cellIs" priority="75" dxfId="146" operator="equal" stopIfTrue="1">
      <formula>0</formula>
    </cfRule>
  </conditionalFormatting>
  <conditionalFormatting sqref="N1">
    <cfRule type="cellIs" priority="74" dxfId="145" operator="notEqual">
      <formula>0</formula>
    </cfRule>
  </conditionalFormatting>
  <conditionalFormatting sqref="P1">
    <cfRule type="cellIs" priority="73" dxfId="146" operator="equal" stopIfTrue="1">
      <formula>0</formula>
    </cfRule>
  </conditionalFormatting>
  <conditionalFormatting sqref="S1:T1">
    <cfRule type="cellIs" priority="69" dxfId="148" operator="between" stopIfTrue="1">
      <formula>1000000000000</formula>
      <formula>9999999999999990</formula>
    </cfRule>
    <cfRule type="cellIs" priority="70" dxfId="149" operator="between" stopIfTrue="1">
      <formula>10000000000</formula>
      <formula>999999999999</formula>
    </cfRule>
    <cfRule type="cellIs" priority="71" dxfId="150" operator="between" stopIfTrue="1">
      <formula>1000000</formula>
      <formula>99999999</formula>
    </cfRule>
    <cfRule type="cellIs" priority="72" dxfId="151" operator="between" stopIfTrue="1">
      <formula>100</formula>
      <formula>9999</formula>
    </cfRule>
  </conditionalFormatting>
  <conditionalFormatting sqref="B84">
    <cfRule type="cellIs" priority="62" dxfId="143" operator="notEqual" stopIfTrue="1">
      <formula>0</formula>
    </cfRule>
    <cfRule type="cellIs" priority="61" dxfId="152" operator="equal">
      <formula>0</formula>
    </cfRule>
  </conditionalFormatting>
  <conditionalFormatting sqref="B127">
    <cfRule type="expression" priority="60" dxfId="153" stopIfTrue="1">
      <formula>$M$1=9900</formula>
    </cfRule>
  </conditionalFormatting>
  <conditionalFormatting sqref="F144:G145">
    <cfRule type="cellIs" priority="59" dxfId="142" operator="notEqual" stopIfTrue="1">
      <formula>0</formula>
    </cfRule>
  </conditionalFormatting>
  <conditionalFormatting sqref="F145">
    <cfRule type="cellIs" priority="58" dxfId="145" operator="notEqual" stopIfTrue="1">
      <formula>0</formula>
    </cfRule>
  </conditionalFormatting>
  <conditionalFormatting sqref="G145">
    <cfRule type="cellIs" priority="57" dxfId="145" operator="notEqual" stopIfTrue="1">
      <formula>0</formula>
    </cfRule>
  </conditionalFormatting>
  <conditionalFormatting sqref="G145">
    <cfRule type="cellIs" priority="56" dxfId="145" operator="notEqual" stopIfTrue="1">
      <formula>0</formula>
    </cfRule>
  </conditionalFormatting>
  <conditionalFormatting sqref="G145">
    <cfRule type="cellIs" priority="55" dxfId="145" operator="notEqual" stopIfTrue="1">
      <formula>0</formula>
    </cfRule>
  </conditionalFormatting>
  <conditionalFormatting sqref="F145">
    <cfRule type="cellIs" priority="54" dxfId="145" operator="notEqual" stopIfTrue="1">
      <formula>0</formula>
    </cfRule>
  </conditionalFormatting>
  <conditionalFormatting sqref="F145">
    <cfRule type="cellIs" priority="53" dxfId="145" operator="notEqual" stopIfTrue="1">
      <formula>0</formula>
    </cfRule>
  </conditionalFormatting>
  <conditionalFormatting sqref="F145">
    <cfRule type="cellIs" priority="52" dxfId="145" operator="notEqual" stopIfTrue="1">
      <formula>0</formula>
    </cfRule>
  </conditionalFormatting>
  <conditionalFormatting sqref="I141:J141 F141:G141">
    <cfRule type="cellIs" priority="44" dxfId="142" operator="notEqual" stopIfTrue="1">
      <formula>0</formula>
    </cfRule>
  </conditionalFormatting>
  <conditionalFormatting sqref="B141">
    <cfRule type="cellIs" priority="43" dxfId="143" operator="notEqual" stopIfTrue="1">
      <formula>0</formula>
    </cfRule>
    <cfRule type="cellIs" priority="42" dxfId="152" operator="equal">
      <formula>0</formula>
    </cfRule>
  </conditionalFormatting>
  <conditionalFormatting sqref="L141">
    <cfRule type="cellIs" priority="41" dxfId="142" operator="notEqual" stopIfTrue="1">
      <formula>0</formula>
    </cfRule>
  </conditionalFormatting>
  <conditionalFormatting sqref="O141">
    <cfRule type="cellIs" priority="40" dxfId="142" operator="notEqual" stopIfTrue="1">
      <formula>0</formula>
    </cfRule>
  </conditionalFormatting>
  <conditionalFormatting sqref="M141">
    <cfRule type="cellIs" priority="39" dxfId="142" operator="notEqual" stopIfTrue="1">
      <formula>0</formula>
    </cfRule>
  </conditionalFormatting>
  <conditionalFormatting sqref="P141">
    <cfRule type="cellIs" priority="38" dxfId="142" operator="notEqual" stopIfTrue="1">
      <formula>0</formula>
    </cfRule>
  </conditionalFormatting>
  <conditionalFormatting sqref="B5:C5">
    <cfRule type="cellIs" priority="2" dxfId="152" operator="equal" stopIfTrue="1">
      <formula>0</formula>
    </cfRule>
  </conditionalFormatting>
  <conditionalFormatting sqref="B6:C6">
    <cfRule type="cellIs" priority="1" dxfId="152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Илиана Х. Велчева</cp:lastModifiedBy>
  <cp:lastPrinted>2020-05-05T06:04:45Z</cp:lastPrinted>
  <dcterms:created xsi:type="dcterms:W3CDTF">2015-12-01T07:17:04Z</dcterms:created>
  <dcterms:modified xsi:type="dcterms:W3CDTF">2020-05-05T06:04:52Z</dcterms:modified>
  <cp:category/>
  <cp:version/>
  <cp:contentType/>
  <cp:contentStatus/>
</cp:coreProperties>
</file>