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<sst xmlns="http://schemas.openxmlformats.org/spreadsheetml/2006/main" count="532" uniqueCount="361">
  <si>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</si>
  <si>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</si>
  <si>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</si>
  <si>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</si>
  <si>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</si>
  <si>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</si>
  <si>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</si>
  <si>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</si>
  <si>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</si>
  <si>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</si>
  <si>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</si>
  <si>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</si>
  <si>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</si>
  <si>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</si>
  <si>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</si>
  <si>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</si>
  <si>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</si>
  <si>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</si>
  <si>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</si>
  <si>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</si>
  <si>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</si>
  <si>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</si>
  <si>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</si>
  <si>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</si>
  <si>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</si>
  <si>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</si>
  <si>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</si>
  <si>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</si>
  <si>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</si>
  <si>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</si>
  <si>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</si>
  <si>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</si>
  <si>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</si>
  <si>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</si>
  <si>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</si>
  <si>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</si>
  <si>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</si>
  <si>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</si>
  <si>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</si>
  <si>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</si>
  <si>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</si>
  <si>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</si>
  <si>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</si>
  <si>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</si>
  <si>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</si>
  <si>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</si>
  <si>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</si>
  <si>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</si>
  <si>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</si>
  <si>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</si>
  <si>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</si>
  <si>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</si>
  <si>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</si>
  <si>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</si>
  <si>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</si>
  <si>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</si>
  <si>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</si>
  <si>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</si>
  <si>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</si>
  <si>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</si>
  <si>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</si>
  <si>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</si>
  <si>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</si>
  <si>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</si>
  <si>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</si>
  <si>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</si>
  <si>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</si>
  <si>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</si>
  <si>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</si>
  <si>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</si>
  <si>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</si>
  <si>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</si>
  <si>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</si>
  <si>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</si>
  <si>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</si>
  <si>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</si>
  <si>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</si>
  <si>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</si>
  <si>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</si>
  <si>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</si>
  <si>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</si>
  <si>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</si>
  <si>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</si>
  <si>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</si>
  <si>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</si>
  <si>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</si>
  <si>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</si>
  <si>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</si>
  <si>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</si>
  <si>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</si>
  <si>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</si>
  <si>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</si>
  <si>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</si>
  <si>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</si>
  <si>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</si>
  <si>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</si>
  <si>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</si>
  <si>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</si>
  <si>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</si>
  <si>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</si>
  <si>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</si>
  <si>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</si>
  <si>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</si>
  <si>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</si>
  <si>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</si>
  <si>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</si>
  <si>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</si>
  <si>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</si>
  <si>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</si>
  <si>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</si>
  <si>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</si>
  <si>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</si>
  <si>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</si>
  <si>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</si>
  <si>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</si>
  <si>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</si>
  <si>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</si>
  <si>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</si>
  <si>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</si>
  <si>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</si>
  <si>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</si>
  <si>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</si>
  <si>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</si>
  <si>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</si>
  <si>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</si>
  <si>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</si>
  <si>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</si>
  <si>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</si>
  <si>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</si>
  <si>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</si>
  <si>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</si>
  <si>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</si>
  <si>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</si>
  <si>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</si>
  <si>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</si>
  <si>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</si>
  <si>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</si>
  <si>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</si>
  <si>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</si>
  <si>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</si>
  <si>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</si>
  <si>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</si>
  <si>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</si>
  <si>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</si>
  <si>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</si>
  <si>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</si>
  <si>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</si>
  <si>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</si>
  <si>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</si>
  <si>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</si>
  <si>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</si>
  <si>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</si>
  <si>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</si>
  <si>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</si>
  <si>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</si>
  <si>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</si>
  <si>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</si>
  <si>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</si>
  <si>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</si>
  <si>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</si>
  <si>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</si>
  <si>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</si>
  <si>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</si>
  <si>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</si>
  <si>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</si>
  <si>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</si>
  <si>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</si>
  <si>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</si>
  <si>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</si>
  <si>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</si>
  <si>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</si>
  <si>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</si>
  <si>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</si>
  <si>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</si>
  <si>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</si>
  <si>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</si>
  <si>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</si>
  <si>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</si>
  <si>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</si>
  <si>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</si>
  <si>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</si>
  <si>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</si>
  <si>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</si>
  <si>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</si>
  <si>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</si>
  <si>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</si>
  <si>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</si>
  <si>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</si>
  <si>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</si>
  <si>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</si>
  <si>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</si>
  <si>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</si>
  <si>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</si>
  <si>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</si>
  <si>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</si>
  <si>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</si>
  <si>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</si>
  <si>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</si>
  <si>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</si>
  <si>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</si>
  <si>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</si>
  <si>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</si>
  <si>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</si>
  <si>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</si>
  <si>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</si>
  <si>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</si>
  <si>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</si>
  <si>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</si>
  <si>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</si>
  <si>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</si>
  <si>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</si>
  <si>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</si>
  <si>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</si>
  <si>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</si>
  <si>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</si>
  <si>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</si>
  <si>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</si>
  <si>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</si>
  <si>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</si>
  <si>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</si>
  <si>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</si>
  <si>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</si>
  <si>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</si>
  <si>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</si>
  <si>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</si>
  <si>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</si>
  <si>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</si>
  <si>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</si>
  <si>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</si>
  <si>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</si>
  <si>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</si>
  <si>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</si>
  <si>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</si>
  <si>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</si>
  <si>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</si>
  <si>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</si>
  <si>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</si>
  <si>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</si>
  <si>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</si>
  <si>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</si>
  <si>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</si>
  <si>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</si>
  <si>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</si>
  <si>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</si>
  <si>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</si>
  <si>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</si>
  <si>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</si>
  <si>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</si>
  <si>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</si>
  <si>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</si>
  <si>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</si>
  <si>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</si>
  <si>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</si>
  <si>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</si>
  <si>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</si>
  <si>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</si>
  <si>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</si>
  <si>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</si>
  <si>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</si>
  <si>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</si>
  <si>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</si>
  <si>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</si>
  <si>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</si>
  <si>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</si>
  <si>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</si>
  <si>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</si>
  <si>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</si>
  <si>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</si>
  <si>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</si>
  <si>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</si>
  <si>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</si>
  <si>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</si>
  <si>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</si>
  <si>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</si>
  <si>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</si>
  <si>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</si>
  <si>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</si>
  <si>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</si>
  <si>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</si>
  <si>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</si>
  <si>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</si>
  <si>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</si>
  <si>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</si>
  <si>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</si>
  <si>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</si>
  <si>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</si>
  <si>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</si>
  <si>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</si>
  <si>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</si>
  <si>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</si>
  <si>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</si>
  <si>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</si>
  <si>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</si>
  <si>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</si>
  <si>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</si>
  <si>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</si>
  <si>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</si>
  <si>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</si>
  <si>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</si>
  <si>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</si>
  <si>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</si>
  <si>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</si>
  <si>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</si>
  <si>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</si>
  <si>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</si>
  <si>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</si>
  <si>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</si>
  <si>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</si>
  <si>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</si>
  <si>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</si>
  <si>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</si>
  <si>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</si>
  <si>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</si>
  <si>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</si>
  <si>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</si>
  <si>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</si>
  <si>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</si>
  <si>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</si>
  <si>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</si>
  <si>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</si>
  <si>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</si>
  <si>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</si>
  <si>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</si>
  <si>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</si>
  <si>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</si>
  <si>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</si>
  <si>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</si>
  <si>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</si>
  <si>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</si>
  <si>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</si>
  <si>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</si>
  <si>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</si>
  <si>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</si>
  <si>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</si>
  <si>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</si>
  <si>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</si>
  <si>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</si>
  <si>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</si>
  <si>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</si>
  <si>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</si>
  <si>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</si>
  <si>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</si>
  <si>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</si>
  <si>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</si>
  <si>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</si>
  <si>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</si>
  <si>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</si>
  <si>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</si>
  <si>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</si>
  <si>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</si>
  <si>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</si>
  <si>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</si>
  <si>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</si>
  <si>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121 08 25 21</t>
  </si>
  <si>
    <t>ПЕПА ХАДЖИЕВА</t>
  </si>
  <si>
    <t>ИВАЙЛО ИВАНОВ</t>
  </si>
  <si>
    <t>www.nssi.bg</t>
  </si>
  <si>
    <t>София, бул."Александър Стамболийски" № 62-64</t>
  </si>
  <si>
    <t>02 926 13 06</t>
  </si>
  <si>
    <t>Pepa.Hadzhieva@nssi.bg</t>
  </si>
  <si>
    <t>Национален осигурителен институт - Държавно обществено осигуряване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</si>
</sst>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27" borderId="2" applyNumberFormat="0" applyAlignment="0" applyProtection="0"/>
    <xf numFmtId="0" fontId="128" fillId="28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29" borderId="6" applyNumberFormat="0" applyAlignment="0" applyProtection="0"/>
    <xf numFmtId="0" fontId="134" fillId="29" borderId="2" applyNumberFormat="0" applyAlignment="0" applyProtection="0"/>
    <xf numFmtId="0" fontId="135" fillId="30" borderId="7" applyNumberFormat="0" applyAlignment="0" applyProtection="0"/>
    <xf numFmtId="0" fontId="136" fillId="31" borderId="0" applyNumberFormat="0" applyBorder="0" applyAlignment="0" applyProtection="0"/>
    <xf numFmtId="0" fontId="137" fillId="32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1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4" fillId="26" borderId="0" xfId="38" applyFont="1" applyFill="1" applyAlignment="1" applyProtection="1">
      <alignment horizontal="right"/>
      <protection/>
    </xf>
    <xf numFmtId="0" fontId="145" fillId="26" borderId="0" xfId="38" applyFont="1" applyFill="1" applyBorder="1" applyAlignment="1" applyProtection="1">
      <alignment horizontal="center"/>
      <protection/>
    </xf>
    <xf numFmtId="166" fontId="146" fillId="26" borderId="0" xfId="40" applyNumberFormat="1" applyFont="1" applyFill="1" applyAlignment="1" applyProtection="1">
      <alignment/>
      <protection/>
    </xf>
    <xf numFmtId="0" fontId="144" fillId="26" borderId="0" xfId="33" applyFont="1" applyFill="1" applyAlignment="1" applyProtection="1" quotePrefix="1">
      <alignment/>
      <protection/>
    </xf>
    <xf numFmtId="0" fontId="147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1" fillId="37" borderId="0" xfId="33" applyFont="1" applyFill="1" applyProtection="1">
      <alignment/>
      <protection/>
    </xf>
    <xf numFmtId="0" fontId="22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 applyProtection="1">
      <alignment vertical="center"/>
      <protection/>
    </xf>
    <xf numFmtId="0" fontId="22" fillId="37" borderId="0" xfId="33" applyFont="1" applyFill="1" applyBorder="1" applyAlignment="1">
      <alignment horizontal="center" vertical="center"/>
      <protection/>
    </xf>
    <xf numFmtId="4" fontId="21" fillId="37" borderId="0" xfId="33" applyNumberFormat="1" applyFont="1" applyFill="1" applyAlignment="1" applyProtection="1">
      <alignment vertical="center"/>
      <protection/>
    </xf>
    <xf numFmtId="4" fontId="21" fillId="0" borderId="0" xfId="33" applyNumberFormat="1" applyFont="1" applyFill="1" applyAlignment="1" applyProtection="1">
      <alignment vertical="center"/>
      <protection/>
    </xf>
    <xf numFmtId="0" fontId="21" fillId="0" borderId="0" xfId="33" applyFont="1" applyFill="1" applyBorder="1" applyAlignment="1" applyProtection="1">
      <alignment vertical="center"/>
      <protection/>
    </xf>
    <xf numFmtId="0" fontId="21" fillId="0" borderId="0" xfId="33" applyFont="1" applyFill="1" applyProtection="1">
      <alignment/>
      <protection/>
    </xf>
    <xf numFmtId="0" fontId="22" fillId="0" borderId="0" xfId="33" applyFont="1" applyFill="1" applyBorder="1" applyAlignment="1" applyProtection="1">
      <alignment horizontal="center" vertical="center"/>
      <protection/>
    </xf>
    <xf numFmtId="0" fontId="21" fillId="37" borderId="0" xfId="33" applyFont="1" applyFill="1">
      <alignment/>
      <protection/>
    </xf>
    <xf numFmtId="0" fontId="21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46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4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8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7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49" fillId="39" borderId="22" xfId="0" applyNumberFormat="1" applyFont="1" applyFill="1" applyBorder="1" applyAlignment="1" applyProtection="1" quotePrefix="1">
      <alignment horizontal="center"/>
      <protection/>
    </xf>
    <xf numFmtId="172" fontId="150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1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4" fillId="40" borderId="26" xfId="33" applyFont="1" applyFill="1" applyBorder="1">
      <alignment/>
      <protection/>
    </xf>
    <xf numFmtId="0" fontId="146" fillId="40" borderId="27" xfId="33" applyFont="1" applyFill="1" applyBorder="1">
      <alignment/>
      <protection/>
    </xf>
    <xf numFmtId="0" fontId="146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2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3" fillId="41" borderId="22" xfId="0" applyNumberFormat="1" applyFont="1" applyFill="1" applyBorder="1" applyAlignment="1" applyProtection="1" quotePrefix="1">
      <alignment horizontal="center"/>
      <protection/>
    </xf>
    <xf numFmtId="172" fontId="154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4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1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6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6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5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6" fillId="44" borderId="56" xfId="40" applyNumberFormat="1" applyFont="1" applyFill="1" applyBorder="1" applyAlignment="1" applyProtection="1">
      <alignment/>
      <protection/>
    </xf>
    <xf numFmtId="38" fontId="26" fillId="44" borderId="57" xfId="40" applyNumberFormat="1" applyFont="1" applyFill="1" applyBorder="1" applyAlignment="1" applyProtection="1">
      <alignment/>
      <protection/>
    </xf>
    <xf numFmtId="38" fontId="26" fillId="44" borderId="50" xfId="40" applyNumberFormat="1" applyFont="1" applyFill="1" applyBorder="1" applyAlignment="1" applyProtection="1">
      <alignment/>
      <protection/>
    </xf>
    <xf numFmtId="38" fontId="26" fillId="44" borderId="51" xfId="40" applyNumberFormat="1" applyFont="1" applyFill="1" applyBorder="1" applyAlignment="1" applyProtection="1">
      <alignment/>
      <protection/>
    </xf>
    <xf numFmtId="38" fontId="26" fillId="44" borderId="52" xfId="40" applyNumberFormat="1" applyFont="1" applyFill="1" applyBorder="1" applyAlignment="1" applyProtection="1">
      <alignment/>
      <protection/>
    </xf>
    <xf numFmtId="38" fontId="26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6" fillId="44" borderId="46" xfId="40" applyNumberFormat="1" applyFont="1" applyFill="1" applyBorder="1" applyAlignment="1" applyProtection="1">
      <alignment/>
      <protection/>
    </xf>
    <xf numFmtId="38" fontId="26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6" fillId="33" borderId="30" xfId="0" applyNumberFormat="1" applyFont="1" applyFill="1" applyBorder="1" applyAlignment="1" applyProtection="1">
      <alignment horizontal="center"/>
      <protection locked="0"/>
    </xf>
    <xf numFmtId="175" fontId="156" fillId="33" borderId="48" xfId="0" applyNumberFormat="1" applyFont="1" applyFill="1" applyBorder="1" applyAlignment="1" applyProtection="1">
      <alignment horizontal="center"/>
      <protection/>
    </xf>
    <xf numFmtId="0" fontId="147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6" fillId="44" borderId="54" xfId="40" applyNumberFormat="1" applyFont="1" applyFill="1" applyBorder="1" applyAlignment="1" applyProtection="1">
      <alignment/>
      <protection/>
    </xf>
    <xf numFmtId="38" fontId="26" fillId="44" borderId="62" xfId="40" applyNumberFormat="1" applyFont="1" applyFill="1" applyBorder="1" applyAlignment="1" applyProtection="1">
      <alignment/>
      <protection/>
    </xf>
    <xf numFmtId="38" fontId="26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6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7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6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6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6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6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6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6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6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6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8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6" fillId="44" borderId="45" xfId="40" applyNumberFormat="1" applyFont="1" applyFill="1" applyBorder="1" applyAlignment="1" applyProtection="1">
      <alignment horizontal="center"/>
      <protection/>
    </xf>
    <xf numFmtId="38" fontId="26" fillId="44" borderId="46" xfId="40" applyNumberFormat="1" applyFont="1" applyFill="1" applyBorder="1" applyAlignment="1" applyProtection="1">
      <alignment horizontal="center"/>
      <protection/>
    </xf>
    <xf numFmtId="38" fontId="26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9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6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0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2" fillId="39" borderId="22" xfId="0" applyNumberFormat="1" applyFont="1" applyFill="1" applyBorder="1" applyAlignment="1" applyProtection="1" quotePrefix="1">
      <alignment horizontal="center"/>
      <protection/>
    </xf>
    <xf numFmtId="183" fontId="159" fillId="42" borderId="22" xfId="0" applyNumberFormat="1" applyFont="1" applyFill="1" applyBorder="1" applyAlignment="1" applyProtection="1" quotePrefix="1">
      <alignment horizontal="center"/>
      <protection/>
    </xf>
    <xf numFmtId="183" fontId="160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1" fillId="38" borderId="107" xfId="0" applyNumberFormat="1" applyFont="1" applyFill="1" applyBorder="1" applyAlignment="1" applyProtection="1">
      <alignment horizontal="center"/>
      <protection/>
    </xf>
    <xf numFmtId="174" fontId="161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5" fillId="33" borderId="59" xfId="0" applyNumberFormat="1" applyFont="1" applyFill="1" applyBorder="1" applyAlignment="1" applyProtection="1">
      <alignment/>
      <protection/>
    </xf>
    <xf numFmtId="0" fontId="55" fillId="33" borderId="59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6" fillId="44" borderId="111" xfId="0" applyNumberFormat="1" applyFont="1" applyFill="1" applyBorder="1" applyAlignment="1" applyProtection="1">
      <alignment/>
      <protection/>
    </xf>
    <xf numFmtId="176" fontId="36" fillId="44" borderId="96" xfId="0" applyNumberFormat="1" applyFont="1" applyFill="1" applyBorder="1" applyAlignment="1" applyProtection="1">
      <alignment/>
      <protection/>
    </xf>
    <xf numFmtId="176" fontId="36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6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63" fillId="49" borderId="0" xfId="37" applyFont="1" applyFill="1" applyBorder="1" applyAlignment="1" applyProtection="1">
      <alignment horizontal="center"/>
      <protection/>
    </xf>
    <xf numFmtId="166" fontId="162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5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4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4" fillId="35" borderId="0" xfId="39" applyFont="1" applyFill="1" applyBorder="1" applyAlignment="1" applyProtection="1">
      <alignment/>
      <protection/>
    </xf>
    <xf numFmtId="0" fontId="163" fillId="33" borderId="0" xfId="37" applyFont="1" applyFill="1" applyBorder="1" applyAlignment="1" applyProtection="1">
      <alignment horizontal="center"/>
      <protection/>
    </xf>
    <xf numFmtId="164" fontId="59" fillId="50" borderId="30" xfId="39" applyNumberFormat="1" applyFont="1" applyFill="1" applyBorder="1" applyAlignment="1" applyProtection="1">
      <alignment horizontal="center" vertical="center"/>
      <protection locked="0"/>
    </xf>
    <xf numFmtId="166" fontId="144" fillId="26" borderId="0" xfId="40" applyNumberFormat="1" applyFont="1" applyFill="1" applyAlignment="1" applyProtection="1">
      <alignment/>
      <protection/>
    </xf>
    <xf numFmtId="0" fontId="147" fillId="35" borderId="0" xfId="39" applyFont="1" applyFill="1" applyBorder="1" applyProtection="1">
      <alignment/>
      <protection/>
    </xf>
    <xf numFmtId="0" fontId="165" fillId="35" borderId="0" xfId="39" applyFont="1" applyFill="1" applyBorder="1" applyProtection="1">
      <alignment/>
      <protection/>
    </xf>
    <xf numFmtId="0" fontId="165" fillId="35" borderId="0" xfId="39" applyFont="1" applyFill="1" applyProtection="1">
      <alignment/>
      <protection/>
    </xf>
    <xf numFmtId="172" fontId="153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20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20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61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6" fillId="33" borderId="48" xfId="0" applyFont="1" applyFill="1" applyBorder="1" applyAlignment="1" applyProtection="1">
      <alignment horizontal="center"/>
      <protection/>
    </xf>
    <xf numFmtId="0" fontId="167" fillId="26" borderId="48" xfId="0" applyFont="1" applyFill="1" applyBorder="1" applyAlignment="1" applyProtection="1">
      <alignment horizontal="center"/>
      <protection locked="0"/>
    </xf>
    <xf numFmtId="164" fontId="168" fillId="33" borderId="30" xfId="39" applyNumberFormat="1" applyFont="1" applyFill="1" applyBorder="1" applyAlignment="1" applyProtection="1">
      <alignment horizontal="center" vertical="center"/>
      <protection/>
    </xf>
    <xf numFmtId="164" fontId="169" fillId="33" borderId="30" xfId="39" applyNumberFormat="1" applyFont="1" applyFill="1" applyBorder="1" applyAlignment="1" applyProtection="1">
      <alignment horizontal="center" vertical="center"/>
      <protection/>
    </xf>
    <xf numFmtId="0" fontId="16" fillId="33" borderId="30" xfId="39" applyNumberFormat="1" applyFont="1" applyFill="1" applyBorder="1" applyAlignment="1" applyProtection="1">
      <alignment horizontal="center" vertical="center"/>
      <protection/>
    </xf>
    <xf numFmtId="0" fontId="16" fillId="38" borderId="30" xfId="39" applyNumberFormat="1" applyFont="1" applyFill="1" applyBorder="1" applyAlignment="1" applyProtection="1">
      <alignment horizontal="center" vertical="center"/>
      <protection locked="0"/>
    </xf>
    <xf numFmtId="38" fontId="19" fillId="33" borderId="63" xfId="40" applyNumberFormat="1" applyFont="1" applyFill="1" applyBorder="1" applyAlignment="1" applyProtection="1">
      <alignment/>
      <protection/>
    </xf>
    <xf numFmtId="38" fontId="19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7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0" fillId="33" borderId="74" xfId="0" applyNumberFormat="1" applyFont="1" applyFill="1" applyBorder="1" applyAlignment="1" applyProtection="1" quotePrefix="1">
      <alignment/>
      <protection/>
    </xf>
    <xf numFmtId="166" fontId="171" fillId="33" borderId="74" xfId="0" applyNumberFormat="1" applyFont="1" applyFill="1" applyBorder="1" applyAlignment="1" applyProtection="1" quotePrefix="1">
      <alignment/>
      <protection/>
    </xf>
    <xf numFmtId="166" fontId="170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9" xfId="0" applyNumberFormat="1" applyFont="1" applyFill="1" applyBorder="1" applyAlignment="1" applyProtection="1" quotePrefix="1">
      <alignment/>
      <protection/>
    </xf>
    <xf numFmtId="166" fontId="170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9" xfId="0" applyNumberFormat="1" applyFont="1" applyFill="1" applyBorder="1" applyAlignment="1" applyProtection="1" quotePrefix="1">
      <alignment/>
      <protection/>
    </xf>
    <xf numFmtId="166" fontId="171" fillId="26" borderId="35" xfId="0" applyNumberFormat="1" applyFont="1" applyFill="1" applyBorder="1" applyAlignment="1" applyProtection="1" quotePrefix="1">
      <alignment/>
      <protection/>
    </xf>
    <xf numFmtId="166" fontId="170" fillId="33" borderId="90" xfId="0" applyNumberFormat="1" applyFont="1" applyFill="1" applyBorder="1" applyAlignment="1" applyProtection="1" quotePrefix="1">
      <alignment/>
      <protection/>
    </xf>
    <xf numFmtId="166" fontId="171" fillId="33" borderId="91" xfId="0" applyNumberFormat="1" applyFont="1" applyFill="1" applyBorder="1" applyAlignment="1" applyProtection="1" quotePrefix="1">
      <alignment/>
      <protection/>
    </xf>
    <xf numFmtId="166" fontId="171" fillId="33" borderId="35" xfId="0" applyNumberFormat="1" applyFont="1" applyFill="1" applyBorder="1" applyAlignment="1" applyProtection="1" quotePrefix="1">
      <alignment/>
      <protection/>
    </xf>
    <xf numFmtId="0" fontId="37" fillId="33" borderId="120" xfId="39" applyFont="1" applyFill="1" applyBorder="1" applyProtection="1">
      <alignment/>
      <protection/>
    </xf>
    <xf numFmtId="0" fontId="37" fillId="33" borderId="46" xfId="39" applyFont="1" applyFill="1" applyBorder="1" applyProtection="1">
      <alignment/>
      <protection/>
    </xf>
    <xf numFmtId="0" fontId="37" fillId="33" borderId="32" xfId="39" applyFont="1" applyFill="1" applyBorder="1" applyProtection="1">
      <alignment/>
      <protection/>
    </xf>
    <xf numFmtId="174" fontId="41" fillId="51" borderId="121" xfId="0" applyNumberFormat="1" applyFont="1" applyFill="1" applyBorder="1" applyAlignment="1" applyProtection="1">
      <alignment horizontal="center"/>
      <protection/>
    </xf>
    <xf numFmtId="174" fontId="42" fillId="43" borderId="121" xfId="0" applyNumberFormat="1" applyFont="1" applyFill="1" applyBorder="1" applyAlignment="1" applyProtection="1">
      <alignment horizontal="center"/>
      <protection/>
    </xf>
    <xf numFmtId="174" fontId="172" fillId="51" borderId="121" xfId="0" applyNumberFormat="1" applyFont="1" applyFill="1" applyBorder="1" applyAlignment="1" applyProtection="1">
      <alignment horizontal="center"/>
      <protection/>
    </xf>
    <xf numFmtId="174" fontId="173" fillId="43" borderId="121" xfId="0" applyNumberFormat="1" applyFont="1" applyFill="1" applyBorder="1" applyAlignment="1" applyProtection="1">
      <alignment horizontal="center"/>
      <protection/>
    </xf>
    <xf numFmtId="174" fontId="41" fillId="52" borderId="121" xfId="0" applyNumberFormat="1" applyFont="1" applyFill="1" applyBorder="1" applyAlignment="1" applyProtection="1">
      <alignment horizontal="center"/>
      <protection/>
    </xf>
    <xf numFmtId="174" fontId="42" fillId="52" borderId="121" xfId="0" applyNumberFormat="1" applyFont="1" applyFill="1" applyBorder="1" applyAlignment="1" applyProtection="1">
      <alignment horizontal="center"/>
      <protection/>
    </xf>
    <xf numFmtId="174" fontId="174" fillId="52" borderId="121" xfId="0" applyNumberFormat="1" applyFont="1" applyFill="1" applyBorder="1" applyAlignment="1" applyProtection="1">
      <alignment horizontal="center"/>
      <protection/>
    </xf>
    <xf numFmtId="174" fontId="173" fillId="52" borderId="121" xfId="0" applyNumberFormat="1" applyFont="1" applyFill="1" applyBorder="1" applyAlignment="1" applyProtection="1">
      <alignment horizontal="center"/>
      <protection/>
    </xf>
    <xf numFmtId="174" fontId="41" fillId="40" borderId="121" xfId="0" applyNumberFormat="1" applyFont="1" applyFill="1" applyBorder="1" applyAlignment="1" applyProtection="1">
      <alignment horizontal="center"/>
      <protection/>
    </xf>
    <xf numFmtId="174" fontId="42" fillId="40" borderId="121" xfId="0" applyNumberFormat="1" applyFont="1" applyFill="1" applyBorder="1" applyAlignment="1" applyProtection="1">
      <alignment horizontal="center"/>
      <protection/>
    </xf>
    <xf numFmtId="174" fontId="175" fillId="40" borderId="121" xfId="0" applyNumberFormat="1" applyFont="1" applyFill="1" applyBorder="1" applyAlignment="1" applyProtection="1">
      <alignment horizontal="center"/>
      <protection/>
    </xf>
    <xf numFmtId="174" fontId="176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1" fillId="38" borderId="122" xfId="0" applyNumberFormat="1" applyFont="1" applyFill="1" applyBorder="1" applyAlignment="1" applyProtection="1">
      <alignment horizontal="center"/>
      <protection/>
    </xf>
    <xf numFmtId="174" fontId="161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6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6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7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6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6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6" fillId="44" borderId="10" xfId="0" applyNumberFormat="1" applyFont="1" applyFill="1" applyBorder="1" applyAlignment="1" applyProtection="1">
      <alignment/>
      <protection locked="0"/>
    </xf>
    <xf numFmtId="166" fontId="162" fillId="26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168" fontId="68" fillId="53" borderId="0" xfId="33" applyNumberFormat="1" applyFont="1" applyFill="1" applyBorder="1" applyAlignment="1">
      <alignment horizontal="center"/>
      <protection/>
    </xf>
    <xf numFmtId="171" fontId="68" fillId="53" borderId="0" xfId="33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68" fontId="26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6" fillId="33" borderId="0" xfId="33" applyNumberFormat="1" applyFont="1" applyFill="1" applyBorder="1" applyAlignment="1">
      <alignment/>
      <protection/>
    </xf>
    <xf numFmtId="171" fontId="26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69" fillId="26" borderId="72" xfId="33" applyNumberFormat="1" applyFont="1" applyFill="1" applyBorder="1" applyAlignment="1">
      <alignment horizontal="center"/>
      <protection/>
    </xf>
    <xf numFmtId="170" fontId="69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6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6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6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6" fillId="26" borderId="20" xfId="33" applyNumberFormat="1" applyFont="1" applyFill="1" applyBorder="1">
      <alignment/>
      <protection/>
    </xf>
    <xf numFmtId="168" fontId="26" fillId="26" borderId="20" xfId="33" applyNumberFormat="1" applyFont="1" applyFill="1" applyBorder="1" applyAlignment="1">
      <alignment horizontal="left"/>
      <protection/>
    </xf>
    <xf numFmtId="168" fontId="26" fillId="26" borderId="0" xfId="33" applyNumberFormat="1" applyFont="1" applyFill="1" applyBorder="1" applyAlignment="1">
      <alignment horizontal="center"/>
      <protection/>
    </xf>
    <xf numFmtId="170" fontId="26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6" fillId="33" borderId="0" xfId="33" applyNumberFormat="1" applyFont="1" applyFill="1" applyBorder="1" applyAlignment="1">
      <alignment horizontal="center"/>
      <protection/>
    </xf>
    <xf numFmtId="170" fontId="26" fillId="38" borderId="0" xfId="33" applyNumberFormat="1" applyFont="1" applyFill="1" applyBorder="1" applyAlignment="1">
      <alignment horizontal="center"/>
      <protection/>
    </xf>
    <xf numFmtId="185" fontId="144" fillId="40" borderId="27" xfId="34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71" fontId="26" fillId="33" borderId="0" xfId="33" applyNumberFormat="1" applyFont="1" applyFill="1" applyBorder="1" applyAlignment="1">
      <alignment horizontal="center"/>
      <protection/>
    </xf>
    <xf numFmtId="169" fontId="26" fillId="53" borderId="0" xfId="33" applyNumberFormat="1" applyFont="1" applyFill="1" applyBorder="1" applyAlignment="1">
      <alignment horizontal="center"/>
      <protection/>
    </xf>
    <xf numFmtId="169" fontId="26" fillId="33" borderId="0" xfId="33" applyNumberFormat="1" applyFont="1" applyFill="1" applyBorder="1" applyAlignment="1">
      <alignment horizontal="center"/>
      <protection/>
    </xf>
    <xf numFmtId="179" fontId="144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4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3" fillId="36" borderId="31" xfId="70" applyFill="1" applyBorder="1" applyAlignment="1" applyProtection="1">
      <alignment horizontal="center" vertical="center"/>
      <protection locked="0"/>
    </xf>
    <xf numFmtId="0" fontId="178" fillId="36" borderId="46" xfId="70" applyFont="1" applyFill="1" applyBorder="1" applyAlignment="1" applyProtection="1">
      <alignment horizontal="center" vertical="center"/>
      <protection locked="0"/>
    </xf>
    <xf numFmtId="0" fontId="178" fillId="36" borderId="32" xfId="70" applyFont="1" applyFill="1" applyBorder="1" applyAlignment="1" applyProtection="1">
      <alignment horizontal="center" vertical="center"/>
      <protection locked="0"/>
    </xf>
    <xf numFmtId="38" fontId="143" fillId="33" borderId="31" xfId="70" applyNumberFormat="1" applyFill="1" applyBorder="1" applyAlignment="1" applyProtection="1">
      <alignment horizontal="center" vertical="center"/>
      <protection locked="0"/>
    </xf>
    <xf numFmtId="38" fontId="179" fillId="33" borderId="46" xfId="70" applyNumberFormat="1" applyFont="1" applyFill="1" applyBorder="1" applyAlignment="1" applyProtection="1">
      <alignment horizontal="center" vertical="center"/>
      <protection locked="0"/>
    </xf>
    <xf numFmtId="38" fontId="179" fillId="33" borderId="32" xfId="70" applyNumberFormat="1" applyFont="1" applyFill="1" applyBorder="1" applyAlignment="1" applyProtection="1">
      <alignment horizontal="center" vertical="center"/>
      <protection locked="0"/>
    </xf>
    <xf numFmtId="0" fontId="57" fillId="50" borderId="124" xfId="39" applyFont="1" applyFill="1" applyBorder="1" applyAlignment="1" applyProtection="1" quotePrefix="1">
      <alignment horizontal="center" wrapText="1"/>
      <protection locked="0"/>
    </xf>
    <xf numFmtId="0" fontId="57" fillId="50" borderId="56" xfId="39" applyFont="1" applyFill="1" applyBorder="1" applyAlignment="1" applyProtection="1">
      <alignment horizontal="center" wrapText="1"/>
      <protection locked="0"/>
    </xf>
    <xf numFmtId="0" fontId="57" fillId="50" borderId="125" xfId="39" applyFont="1" applyFill="1" applyBorder="1" applyAlignment="1" applyProtection="1">
      <alignment horizontal="center" wrapText="1"/>
      <protection locked="0"/>
    </xf>
    <xf numFmtId="1" fontId="55" fillId="33" borderId="31" xfId="0" applyNumberFormat="1" applyFont="1" applyFill="1" applyBorder="1" applyAlignment="1" applyProtection="1">
      <alignment horizontal="center"/>
      <protection locked="0"/>
    </xf>
    <xf numFmtId="1" fontId="55" fillId="33" borderId="46" xfId="0" applyNumberFormat="1" applyFont="1" applyFill="1" applyBorder="1" applyAlignment="1" applyProtection="1">
      <alignment horizontal="center"/>
      <protection locked="0"/>
    </xf>
    <xf numFmtId="1" fontId="55" fillId="33" borderId="32" xfId="0" applyNumberFormat="1" applyFont="1" applyFill="1" applyBorder="1" applyAlignment="1" applyProtection="1">
      <alignment horizontal="center"/>
      <protection locked="0"/>
    </xf>
    <xf numFmtId="0" fontId="180" fillId="26" borderId="48" xfId="33" applyFont="1" applyFill="1" applyBorder="1" applyAlignment="1" applyProtection="1" quotePrefix="1">
      <alignment horizontal="center"/>
      <protection/>
    </xf>
    <xf numFmtId="0" fontId="181" fillId="38" borderId="29" xfId="39" applyFont="1" applyFill="1" applyBorder="1" applyAlignment="1" applyProtection="1">
      <alignment horizontal="center" vertical="center" wrapText="1"/>
      <protection locked="0"/>
    </xf>
    <xf numFmtId="0" fontId="181" fillId="38" borderId="20" xfId="39" applyFont="1" applyFill="1" applyBorder="1" applyAlignment="1" applyProtection="1">
      <alignment horizontal="center" vertical="center" wrapText="1"/>
      <protection locked="0"/>
    </xf>
    <xf numFmtId="0" fontId="181" fillId="38" borderId="21" xfId="39" applyFont="1" applyFill="1" applyBorder="1" applyAlignment="1" applyProtection="1">
      <alignment horizontal="center" vertical="center" wrapText="1"/>
      <protection locked="0"/>
    </xf>
    <xf numFmtId="0" fontId="182" fillId="33" borderId="64" xfId="37" applyFont="1" applyFill="1" applyBorder="1" applyAlignment="1" applyProtection="1">
      <alignment horizontal="center"/>
      <protection/>
    </xf>
    <xf numFmtId="0" fontId="182" fillId="33" borderId="0" xfId="37" applyFont="1" applyFill="1" applyBorder="1" applyAlignment="1" applyProtection="1">
      <alignment horizontal="center"/>
      <protection/>
    </xf>
    <xf numFmtId="0" fontId="182" fillId="33" borderId="33" xfId="37" applyFont="1" applyFill="1" applyBorder="1" applyAlignment="1" applyProtection="1">
      <alignment horizontal="center"/>
      <protection/>
    </xf>
    <xf numFmtId="0" fontId="163" fillId="49" borderId="119" xfId="37" applyFont="1" applyFill="1" applyBorder="1" applyAlignment="1" applyProtection="1">
      <alignment horizontal="center"/>
      <protection/>
    </xf>
    <xf numFmtId="0" fontId="183" fillId="26" borderId="0" xfId="36" applyFont="1" applyFill="1" applyBorder="1" applyAlignment="1" applyProtection="1">
      <alignment horizontal="center"/>
      <protection/>
    </xf>
    <xf numFmtId="177" fontId="154" fillId="33" borderId="31" xfId="36" applyNumberFormat="1" applyFont="1" applyFill="1" applyBorder="1" applyAlignment="1" applyProtection="1">
      <alignment horizontal="center"/>
      <protection/>
    </xf>
    <xf numFmtId="177" fontId="154" fillId="33" borderId="46" xfId="36" applyNumberFormat="1" applyFont="1" applyFill="1" applyBorder="1" applyAlignment="1" applyProtection="1">
      <alignment horizontal="center"/>
      <protection/>
    </xf>
    <xf numFmtId="177" fontId="154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8" fillId="50" borderId="17" xfId="39" applyFont="1" applyFill="1" applyBorder="1" applyAlignment="1" applyProtection="1">
      <alignment horizontal="center" vertical="top"/>
      <protection/>
    </xf>
    <xf numFmtId="0" fontId="18" fillId="50" borderId="0" xfId="39" applyFont="1" applyFill="1" applyBorder="1" applyAlignment="1" applyProtection="1">
      <alignment horizontal="center" vertical="top"/>
      <protection/>
    </xf>
    <xf numFmtId="0" fontId="18" fillId="50" borderId="18" xfId="39" applyFont="1" applyFill="1" applyBorder="1" applyAlignment="1" applyProtection="1">
      <alignment horizontal="center" vertical="top"/>
      <protection/>
    </xf>
    <xf numFmtId="177" fontId="184" fillId="26" borderId="0" xfId="36" applyNumberFormat="1" applyFont="1" applyFill="1" applyBorder="1" applyAlignment="1" applyProtection="1">
      <alignment horizontal="center"/>
      <protection/>
    </xf>
    <xf numFmtId="0" fontId="144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6" fillId="54" borderId="45" xfId="40" applyNumberFormat="1" applyFont="1" applyFill="1" applyBorder="1" applyAlignment="1" applyProtection="1">
      <alignment horizontal="center"/>
      <protection/>
    </xf>
    <xf numFmtId="38" fontId="26" fillId="54" borderId="46" xfId="40" applyNumberFormat="1" applyFont="1" applyFill="1" applyBorder="1" applyAlignment="1" applyProtection="1">
      <alignment horizontal="center"/>
      <protection/>
    </xf>
    <xf numFmtId="38" fontId="26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6" fillId="44" borderId="54" xfId="40" applyNumberFormat="1" applyFont="1" applyFill="1" applyBorder="1" applyAlignment="1" applyProtection="1">
      <alignment horizontal="center"/>
      <protection/>
    </xf>
    <xf numFmtId="38" fontId="26" fillId="44" borderId="56" xfId="40" applyNumberFormat="1" applyFont="1" applyFill="1" applyBorder="1" applyAlignment="1" applyProtection="1">
      <alignment horizontal="center"/>
      <protection/>
    </xf>
    <xf numFmtId="38" fontId="26" fillId="44" borderId="57" xfId="40" applyNumberFormat="1" applyFont="1" applyFill="1" applyBorder="1" applyAlignment="1" applyProtection="1">
      <alignment horizontal="center"/>
      <protection/>
    </xf>
    <xf numFmtId="38" fontId="26" fillId="44" borderId="62" xfId="40" applyNumberFormat="1" applyFont="1" applyFill="1" applyBorder="1" applyAlignment="1" applyProtection="1">
      <alignment horizontal="center"/>
      <protection/>
    </xf>
    <xf numFmtId="38" fontId="26" fillId="44" borderId="50" xfId="40" applyNumberFormat="1" applyFont="1" applyFill="1" applyBorder="1" applyAlignment="1" applyProtection="1">
      <alignment horizontal="center"/>
      <protection/>
    </xf>
    <xf numFmtId="38" fontId="26" fillId="44" borderId="51" xfId="40" applyNumberFormat="1" applyFont="1" applyFill="1" applyBorder="1" applyAlignment="1" applyProtection="1">
      <alignment horizontal="center"/>
      <protection/>
    </xf>
    <xf numFmtId="38" fontId="26" fillId="44" borderId="63" xfId="40" applyNumberFormat="1" applyFont="1" applyFill="1" applyBorder="1" applyAlignment="1" applyProtection="1">
      <alignment horizontal="center"/>
      <protection/>
    </xf>
    <xf numFmtId="38" fontId="26" fillId="44" borderId="52" xfId="40" applyNumberFormat="1" applyFont="1" applyFill="1" applyBorder="1" applyAlignment="1" applyProtection="1">
      <alignment horizontal="center"/>
      <protection/>
    </xf>
    <xf numFmtId="38" fontId="26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7" fillId="47" borderId="68" xfId="40" applyNumberFormat="1" applyFont="1" applyFill="1" applyBorder="1" applyAlignment="1" applyProtection="1">
      <alignment horizontal="center"/>
      <protection/>
    </xf>
    <xf numFmtId="38" fontId="157" fillId="47" borderId="20" xfId="40" applyNumberFormat="1" applyFont="1" applyFill="1" applyBorder="1" applyAlignment="1" applyProtection="1">
      <alignment horizontal="center"/>
      <protection/>
    </xf>
    <xf numFmtId="38" fontId="157" fillId="47" borderId="61" xfId="40" applyNumberFormat="1" applyFont="1" applyFill="1" applyBorder="1" applyAlignment="1" applyProtection="1">
      <alignment horizontal="center"/>
      <protection/>
    </xf>
    <xf numFmtId="38" fontId="49" fillId="33" borderId="65" xfId="40" applyNumberFormat="1" applyFont="1" applyFill="1" applyBorder="1" applyAlignment="1" applyProtection="1">
      <alignment horizontal="center"/>
      <protection/>
    </xf>
    <xf numFmtId="38" fontId="49" fillId="33" borderId="48" xfId="40" applyNumberFormat="1" applyFont="1" applyFill="1" applyBorder="1" applyAlignment="1" applyProtection="1">
      <alignment horizontal="center"/>
      <protection/>
    </xf>
    <xf numFmtId="38" fontId="49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7" fillId="44" borderId="45" xfId="40" applyNumberFormat="1" applyFont="1" applyFill="1" applyBorder="1" applyAlignment="1" applyProtection="1">
      <alignment horizontal="center"/>
      <protection/>
    </xf>
    <xf numFmtId="38" fontId="177" fillId="44" borderId="46" xfId="40" applyNumberFormat="1" applyFont="1" applyFill="1" applyBorder="1" applyAlignment="1" applyProtection="1">
      <alignment horizontal="center"/>
      <protection/>
    </xf>
    <xf numFmtId="38" fontId="177" fillId="44" borderId="47" xfId="40" applyNumberFormat="1" applyFont="1" applyFill="1" applyBorder="1" applyAlignment="1" applyProtection="1">
      <alignment horizontal="center"/>
      <protection/>
    </xf>
    <xf numFmtId="178" fontId="185" fillId="46" borderId="31" xfId="33" applyNumberFormat="1" applyFont="1" applyFill="1" applyBorder="1" applyAlignment="1" applyProtection="1">
      <alignment horizontal="center" vertical="center"/>
      <protection locked="0"/>
    </xf>
    <xf numFmtId="178" fontId="185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16" fillId="33" borderId="63" xfId="40" applyNumberFormat="1" applyFont="1" applyFill="1" applyBorder="1" applyAlignment="1" applyProtection="1">
      <alignment horizontal="center"/>
      <protection/>
    </xf>
    <xf numFmtId="38" fontId="16" fillId="33" borderId="52" xfId="40" applyNumberFormat="1" applyFont="1" applyFill="1" applyBorder="1" applyAlignment="1" applyProtection="1">
      <alignment horizontal="center"/>
      <protection/>
    </xf>
    <xf numFmtId="38" fontId="16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85" fillId="46" borderId="31" xfId="33" applyNumberFormat="1" applyFont="1" applyFill="1" applyBorder="1" applyAlignment="1" applyProtection="1">
      <alignment horizontal="center" vertical="center"/>
      <protection/>
    </xf>
    <xf numFmtId="178" fontId="185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0" fillId="33" borderId="29" xfId="39" applyFont="1" applyFill="1" applyBorder="1" applyAlignment="1" applyProtection="1">
      <alignment horizontal="center" vertical="center" wrapText="1"/>
      <protection/>
    </xf>
    <xf numFmtId="0" fontId="60" fillId="33" borderId="20" xfId="39" applyFont="1" applyFill="1" applyBorder="1" applyAlignment="1" applyProtection="1">
      <alignment horizontal="center" vertical="center" wrapText="1"/>
      <protection/>
    </xf>
    <xf numFmtId="0" fontId="60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6" fillId="36" borderId="31" xfId="70" applyFont="1" applyFill="1" applyBorder="1" applyAlignment="1" applyProtection="1">
      <alignment horizontal="center" vertical="center"/>
      <protection/>
    </xf>
    <xf numFmtId="0" fontId="186" fillId="36" borderId="46" xfId="70" applyFont="1" applyFill="1" applyBorder="1" applyAlignment="1" applyProtection="1">
      <alignment horizontal="center" vertical="center"/>
      <protection/>
    </xf>
    <xf numFmtId="0" fontId="186" fillId="36" borderId="32" xfId="70" applyFont="1" applyFill="1" applyBorder="1" applyAlignment="1" applyProtection="1">
      <alignment horizontal="center" vertical="center"/>
      <protection/>
    </xf>
    <xf numFmtId="0" fontId="32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4" fillId="33" borderId="0" xfId="36" applyNumberFormat="1" applyFont="1" applyFill="1" applyBorder="1" applyAlignment="1" applyProtection="1">
      <alignment horizontal="center"/>
      <protection/>
    </xf>
    <xf numFmtId="0" fontId="180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82" fillId="33" borderId="119" xfId="37" applyFont="1" applyFill="1" applyBorder="1" applyAlignment="1" applyProtection="1">
      <alignment horizontal="center"/>
      <protection/>
    </xf>
    <xf numFmtId="0" fontId="182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61">
        <f>+H7-1</f>
        <v>2018</v>
      </c>
      <c r="H37" s="561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3" sqref="C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360</v>
      </c>
      <c r="C1" s="573"/>
      <c r="D1" s="573"/>
      <c r="E1" s="573"/>
      <c r="F1" s="574"/>
      <c r="G1" s="442" t="s">
        <v>252</v>
      </c>
      <c r="H1" s="435"/>
      <c r="I1" s="564" t="s">
        <v>353</v>
      </c>
      <c r="J1" s="565"/>
      <c r="K1" s="436"/>
      <c r="L1" s="444" t="s">
        <v>253</v>
      </c>
      <c r="M1" s="440">
        <v>5500</v>
      </c>
      <c r="N1" s="436"/>
      <c r="O1" s="444" t="s">
        <v>245</v>
      </c>
      <c r="P1" s="463" t="s">
        <v>358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357</v>
      </c>
      <c r="C3" s="580"/>
      <c r="D3" s="580"/>
      <c r="E3" s="580"/>
      <c r="F3" s="581"/>
      <c r="G3" s="443" t="s">
        <v>244</v>
      </c>
      <c r="H3" s="569" t="s">
        <v>356</v>
      </c>
      <c r="I3" s="570"/>
      <c r="J3" s="570"/>
      <c r="K3" s="571"/>
      <c r="L3" s="28" t="s">
        <v>254</v>
      </c>
      <c r="M3" s="566" t="s">
        <v>359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Национален осигурителен институт - Държавно обществено осигуряване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301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1758668479</v>
      </c>
      <c r="G15" s="237">
        <v>6772399844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1758668479</v>
      </c>
      <c r="P15" s="387">
        <f t="shared" si="0"/>
        <v>6772399844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5558617</v>
      </c>
      <c r="G18" s="237">
        <v>22771762</v>
      </c>
      <c r="H18" s="15"/>
      <c r="I18" s="238"/>
      <c r="J18" s="237"/>
      <c r="K18" s="235"/>
      <c r="L18" s="238"/>
      <c r="M18" s="237"/>
      <c r="N18" s="235"/>
      <c r="O18" s="374">
        <f t="shared" si="0"/>
        <v>5558617</v>
      </c>
      <c r="P18" s="387">
        <f t="shared" si="0"/>
        <v>22771762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1307426</v>
      </c>
      <c r="G19" s="239">
        <v>5354393</v>
      </c>
      <c r="H19" s="15"/>
      <c r="I19" s="240"/>
      <c r="J19" s="239"/>
      <c r="K19" s="235"/>
      <c r="L19" s="240"/>
      <c r="M19" s="239"/>
      <c r="N19" s="235"/>
      <c r="O19" s="369">
        <f t="shared" si="0"/>
        <v>1307426</v>
      </c>
      <c r="P19" s="421">
        <f t="shared" si="0"/>
        <v>5354393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9940</v>
      </c>
      <c r="G20" s="239">
        <v>42889</v>
      </c>
      <c r="H20" s="15"/>
      <c r="I20" s="240"/>
      <c r="J20" s="239"/>
      <c r="K20" s="235"/>
      <c r="L20" s="240"/>
      <c r="M20" s="239"/>
      <c r="N20" s="235"/>
      <c r="O20" s="369">
        <f t="shared" si="0"/>
        <v>9940</v>
      </c>
      <c r="P20" s="421">
        <f t="shared" si="0"/>
        <v>42889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0</v>
      </c>
      <c r="G21" s="239">
        <v>0</v>
      </c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151682</v>
      </c>
      <c r="G22" s="239">
        <v>718483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151682</v>
      </c>
      <c r="P22" s="421">
        <f t="shared" si="0"/>
        <v>718483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>
        <v>0</v>
      </c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30424758</v>
      </c>
      <c r="G24" s="242">
        <v>93112743</v>
      </c>
      <c r="H24" s="15"/>
      <c r="I24" s="242"/>
      <c r="J24" s="241"/>
      <c r="K24" s="235"/>
      <c r="L24" s="242"/>
      <c r="M24" s="241"/>
      <c r="N24" s="235"/>
      <c r="O24" s="370">
        <f t="shared" si="0"/>
        <v>30424758</v>
      </c>
      <c r="P24" s="393">
        <f t="shared" si="0"/>
        <v>93112743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1796120902</v>
      </c>
      <c r="G25" s="243">
        <f>+ROUND(+SUM(G15,G16,G18,G19,G20,G21,G22,G23,G24),0)</f>
        <v>6894400114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1796120902</v>
      </c>
      <c r="P25" s="372">
        <f>+ROUND(+SUM(P15,P16,P18,P19,P20,P21,P22,P23,P24),0)</f>
        <v>6894400114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>
        <v>3355</v>
      </c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3355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0</v>
      </c>
      <c r="G30" s="243">
        <f>+ROUND(+SUM(G27:G29),0)</f>
        <v>3355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3355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-461822</v>
      </c>
      <c r="G37" s="255">
        <v>-1069242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-461822</v>
      </c>
      <c r="P37" s="372">
        <f t="shared" si="2"/>
        <v>-1069242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-227537</v>
      </c>
      <c r="G38" s="257">
        <v>-893055</v>
      </c>
      <c r="H38" s="15"/>
      <c r="I38" s="258"/>
      <c r="J38" s="257"/>
      <c r="K38" s="235"/>
      <c r="L38" s="258"/>
      <c r="M38" s="257"/>
      <c r="N38" s="235"/>
      <c r="O38" s="384">
        <f t="shared" si="2"/>
        <v>-227537</v>
      </c>
      <c r="P38" s="422">
        <f t="shared" si="2"/>
        <v>-893055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-134935</v>
      </c>
      <c r="G39" s="259">
        <v>-133217</v>
      </c>
      <c r="H39" s="15"/>
      <c r="I39" s="260"/>
      <c r="J39" s="259"/>
      <c r="K39" s="235"/>
      <c r="L39" s="260"/>
      <c r="M39" s="259"/>
      <c r="N39" s="235"/>
      <c r="O39" s="385">
        <f t="shared" si="2"/>
        <v>-134935</v>
      </c>
      <c r="P39" s="423">
        <f t="shared" si="2"/>
        <v>-133217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396</v>
      </c>
      <c r="G42" s="255">
        <v>18968</v>
      </c>
      <c r="H42" s="15"/>
      <c r="I42" s="256"/>
      <c r="J42" s="255"/>
      <c r="K42" s="235"/>
      <c r="L42" s="256"/>
      <c r="M42" s="255"/>
      <c r="N42" s="235"/>
      <c r="O42" s="371">
        <f>+ROUND(+F42+I42+L42,0)</f>
        <v>396</v>
      </c>
      <c r="P42" s="372">
        <f>+ROUND(+G42+J42+M42,0)</f>
        <v>18968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>
        <v>-25771</v>
      </c>
      <c r="J44" s="237">
        <v>43427</v>
      </c>
      <c r="K44" s="235"/>
      <c r="L44" s="238"/>
      <c r="M44" s="237"/>
      <c r="N44" s="235"/>
      <c r="O44" s="374">
        <f aca="true" t="shared" si="3" ref="O44:P47">+ROUND(+F44+I44+L44,0)</f>
        <v>-25771</v>
      </c>
      <c r="P44" s="387">
        <f t="shared" si="3"/>
        <v>43427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-25771</v>
      </c>
      <c r="J48" s="243">
        <f>+ROUND(+SUM(J44:J47),0)</f>
        <v>43427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-25771</v>
      </c>
      <c r="P48" s="372">
        <f>+ROUND(+SUM(P44:P47),0)</f>
        <v>43427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1795659476</v>
      </c>
      <c r="G50" s="265">
        <f>+ROUND(G25+G30+G37+G42+G48,0)</f>
        <v>6893353195</v>
      </c>
      <c r="H50" s="15"/>
      <c r="I50" s="266">
        <f>+ROUND(I25+I30+I37+I42+I48,0)</f>
        <v>-25771</v>
      </c>
      <c r="J50" s="265">
        <f>+ROUND(J25+J30+J37+J42+J48,0)</f>
        <v>43427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1795633705</v>
      </c>
      <c r="P50" s="389">
        <f>+ROUND(P25+P30+P37+P42+P48,0)</f>
        <v>6893396622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10083057</v>
      </c>
      <c r="G53" s="267">
        <v>41283959</v>
      </c>
      <c r="H53" s="15"/>
      <c r="I53" s="268">
        <v>20000</v>
      </c>
      <c r="J53" s="267">
        <v>38560</v>
      </c>
      <c r="K53" s="235"/>
      <c r="L53" s="268"/>
      <c r="M53" s="267"/>
      <c r="N53" s="235"/>
      <c r="O53" s="375">
        <f aca="true" t="shared" si="4" ref="O53:P57">+ROUND(+F53+I53+L53,0)</f>
        <v>10103057</v>
      </c>
      <c r="P53" s="368">
        <f t="shared" si="4"/>
        <v>41322519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16534</v>
      </c>
      <c r="G54" s="241">
        <v>89949</v>
      </c>
      <c r="H54" s="15"/>
      <c r="I54" s="242"/>
      <c r="J54" s="241"/>
      <c r="K54" s="235"/>
      <c r="L54" s="242"/>
      <c r="M54" s="241"/>
      <c r="N54" s="235"/>
      <c r="O54" s="370">
        <f t="shared" si="4"/>
        <v>16534</v>
      </c>
      <c r="P54" s="393">
        <f t="shared" si="4"/>
        <v>89949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273074</v>
      </c>
      <c r="G55" s="241">
        <v>449599</v>
      </c>
      <c r="H55" s="15"/>
      <c r="I55" s="242"/>
      <c r="J55" s="241"/>
      <c r="K55" s="235"/>
      <c r="L55" s="242"/>
      <c r="M55" s="241"/>
      <c r="N55" s="235"/>
      <c r="O55" s="370">
        <f t="shared" si="4"/>
        <v>273074</v>
      </c>
      <c r="P55" s="393">
        <f t="shared" si="4"/>
        <v>449599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13723477</v>
      </c>
      <c r="G56" s="241">
        <v>48635776</v>
      </c>
      <c r="H56" s="15"/>
      <c r="I56" s="242">
        <v>33667</v>
      </c>
      <c r="J56" s="241">
        <v>40216</v>
      </c>
      <c r="K56" s="235"/>
      <c r="L56" s="242"/>
      <c r="M56" s="241"/>
      <c r="N56" s="235"/>
      <c r="O56" s="370">
        <f t="shared" si="4"/>
        <v>13757144</v>
      </c>
      <c r="P56" s="393">
        <f t="shared" si="4"/>
        <v>48675992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3705976</v>
      </c>
      <c r="G57" s="241">
        <v>13875408</v>
      </c>
      <c r="H57" s="15"/>
      <c r="I57" s="242">
        <v>11110</v>
      </c>
      <c r="J57" s="241">
        <v>12986</v>
      </c>
      <c r="K57" s="235"/>
      <c r="L57" s="242"/>
      <c r="M57" s="241"/>
      <c r="N57" s="235"/>
      <c r="O57" s="370">
        <f t="shared" si="4"/>
        <v>3717086</v>
      </c>
      <c r="P57" s="393">
        <f t="shared" si="4"/>
        <v>13888394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27802118</v>
      </c>
      <c r="G58" s="269">
        <f>+ROUND(+SUM(G53:G57),0)</f>
        <v>104334691</v>
      </c>
      <c r="H58" s="15"/>
      <c r="I58" s="270">
        <f>+ROUND(+SUM(I53:I57),0)</f>
        <v>64777</v>
      </c>
      <c r="J58" s="269">
        <f>+ROUND(+SUM(J53:J57),0)</f>
        <v>91762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27866895</v>
      </c>
      <c r="P58" s="391">
        <f>+ROUND(+SUM(P53:P57),0)</f>
        <v>104426453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239732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239732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175387</v>
      </c>
      <c r="G61" s="241">
        <v>4582899</v>
      </c>
      <c r="H61" s="15"/>
      <c r="I61" s="242"/>
      <c r="J61" s="241"/>
      <c r="K61" s="235"/>
      <c r="L61" s="242"/>
      <c r="M61" s="241"/>
      <c r="N61" s="235"/>
      <c r="O61" s="370">
        <f t="shared" si="5"/>
        <v>175387</v>
      </c>
      <c r="P61" s="393">
        <f t="shared" si="5"/>
        <v>4582899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59917</v>
      </c>
      <c r="G62" s="241">
        <v>1048557</v>
      </c>
      <c r="H62" s="15"/>
      <c r="I62" s="242"/>
      <c r="J62" s="241"/>
      <c r="K62" s="235"/>
      <c r="L62" s="242"/>
      <c r="M62" s="241"/>
      <c r="N62" s="235"/>
      <c r="O62" s="370">
        <f t="shared" si="5"/>
        <v>59917</v>
      </c>
      <c r="P62" s="393">
        <f t="shared" si="5"/>
        <v>1048557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235304</v>
      </c>
      <c r="G65" s="269">
        <f>+ROUND(+SUM(G60:G63),0)</f>
        <v>5871188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235304</v>
      </c>
      <c r="P65" s="391">
        <f>+ROUND(+SUM(P60:P63),0)</f>
        <v>5871188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2738579601</v>
      </c>
      <c r="G71" s="267">
        <v>11068030972</v>
      </c>
      <c r="H71" s="15"/>
      <c r="I71" s="268"/>
      <c r="J71" s="267"/>
      <c r="K71" s="235"/>
      <c r="L71" s="268"/>
      <c r="M71" s="267"/>
      <c r="N71" s="235"/>
      <c r="O71" s="375">
        <f>+ROUND(+F71+I71+L71,0)</f>
        <v>2738579601</v>
      </c>
      <c r="P71" s="368">
        <f>+ROUND(+G71+J71+M71,0)</f>
        <v>11068030972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>
        <v>313339</v>
      </c>
      <c r="G72" s="241">
        <v>619665</v>
      </c>
      <c r="H72" s="15"/>
      <c r="I72" s="242"/>
      <c r="J72" s="241"/>
      <c r="K72" s="235"/>
      <c r="L72" s="242"/>
      <c r="M72" s="241"/>
      <c r="N72" s="235"/>
      <c r="O72" s="370">
        <f>+ROUND(+F72+I72+L72,0)</f>
        <v>313339</v>
      </c>
      <c r="P72" s="393">
        <f>+ROUND(+G72+J72+M72,0)</f>
        <v>619665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2738892940</v>
      </c>
      <c r="G73" s="269">
        <f>+ROUND(+SUM(G71:G72),0)</f>
        <v>11068650637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2738892940</v>
      </c>
      <c r="P73" s="391">
        <f>+ROUND(+SUM(P71:P72),0)</f>
        <v>11068650637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>
        <v>22455</v>
      </c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22455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22455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22455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2766930362</v>
      </c>
      <c r="G79" s="280">
        <f>+ROUND(G58+G65+G69+G73+G77,0)</f>
        <v>11178878971</v>
      </c>
      <c r="H79" s="15"/>
      <c r="I79" s="277">
        <f>+ROUND(I58+I65+I69+I73+I77,0)</f>
        <v>64777</v>
      </c>
      <c r="J79" s="280">
        <f>+ROUND(J58+J65+J69+J73+J77,0)</f>
        <v>91762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2766995139</v>
      </c>
      <c r="P79" s="401">
        <f>+ROUND(P58+P65+P69+P73+P77,0)</f>
        <v>11178970733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1004320305</v>
      </c>
      <c r="G81" s="237">
        <v>4284706265</v>
      </c>
      <c r="H81" s="15"/>
      <c r="I81" s="238">
        <v>56918</v>
      </c>
      <c r="J81" s="237">
        <v>56995</v>
      </c>
      <c r="K81" s="235"/>
      <c r="L81" s="238"/>
      <c r="M81" s="237"/>
      <c r="N81" s="235"/>
      <c r="O81" s="374">
        <f>+ROUND(+F81+I81+L81,0)</f>
        <v>1004377223</v>
      </c>
      <c r="P81" s="387">
        <f>+ROUND(+G81+J81+M81,0)</f>
        <v>4284763260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1004320305</v>
      </c>
      <c r="G83" s="278">
        <f>+ROUND(G81+G82,0)</f>
        <v>4284706265</v>
      </c>
      <c r="H83" s="15"/>
      <c r="I83" s="279">
        <f>+ROUND(I81+I82,0)</f>
        <v>56918</v>
      </c>
      <c r="J83" s="278">
        <f>+ROUND(J81+J82,0)</f>
        <v>56995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1004377223</v>
      </c>
      <c r="P83" s="396">
        <f>+ROUND(P81+P82,0)</f>
        <v>4284763260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33049419</v>
      </c>
      <c r="G85" s="299">
        <f>+ROUND(G50,0)-ROUND(G79,0)+ROUND(G83,0)</f>
        <v>-819511</v>
      </c>
      <c r="H85" s="15"/>
      <c r="I85" s="300">
        <f>+ROUND(I50,0)-ROUND(I79,0)+ROUND(I83,0)</f>
        <v>-33630</v>
      </c>
      <c r="J85" s="299">
        <f>+ROUND(J50,0)-ROUND(J79,0)+ROUND(J83,0)</f>
        <v>8660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33015789</v>
      </c>
      <c r="P85" s="398">
        <f>+ROUND(P50,0)-ROUND(P79,0)+ROUND(P83,0)</f>
        <v>-810851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-33049419</v>
      </c>
      <c r="G86" s="301">
        <f>+ROUND(G103,0)+ROUND(G122,0)+ROUND(G129,0)-ROUND(G134,0)</f>
        <v>819511</v>
      </c>
      <c r="H86" s="15"/>
      <c r="I86" s="302">
        <f>+ROUND(I103,0)+ROUND(I122,0)+ROUND(I129,0)-ROUND(I134,0)</f>
        <v>33630</v>
      </c>
      <c r="J86" s="301">
        <f>+ROUND(J103,0)+ROUND(J122,0)+ROUND(J129,0)-ROUND(J134,0)</f>
        <v>-8660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-33015789</v>
      </c>
      <c r="P86" s="400">
        <f>+ROUND(P103,0)+ROUND(P122,0)+ROUND(P129,0)-ROUND(P134,0)</f>
        <v>810851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5088496</v>
      </c>
      <c r="G100" s="241">
        <v>7157380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5088496</v>
      </c>
      <c r="P100" s="393">
        <f>+ROUND(+G100+J100+M100,0)</f>
        <v>7157380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5088496</v>
      </c>
      <c r="G101" s="243">
        <f>+ROUND(+SUM(G99:G100),0)</f>
        <v>7157380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5088496</v>
      </c>
      <c r="P101" s="372">
        <f>+ROUND(+SUM(P99:P100),0)</f>
        <v>7157380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5088496</v>
      </c>
      <c r="G103" s="265">
        <f>+ROUND(G91+G97+G101,0)</f>
        <v>7157380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5088496</v>
      </c>
      <c r="P103" s="389">
        <f>+ROUND(P91+P97+P101,0)</f>
        <v>7157380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23454</v>
      </c>
      <c r="G118" s="267">
        <v>144266</v>
      </c>
      <c r="H118" s="15"/>
      <c r="I118" s="268"/>
      <c r="J118" s="267"/>
      <c r="K118" s="235"/>
      <c r="L118" s="268"/>
      <c r="M118" s="267"/>
      <c r="N118" s="235"/>
      <c r="O118" s="375">
        <f>+ROUND(+F118+I118+L118,0)</f>
        <v>23454</v>
      </c>
      <c r="P118" s="368">
        <f>+ROUND(+G118+J118+M118,0)</f>
        <v>144266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>
        <v>-51650</v>
      </c>
      <c r="G119" s="241">
        <v>5695</v>
      </c>
      <c r="H119" s="15"/>
      <c r="I119" s="242"/>
      <c r="J119" s="241"/>
      <c r="K119" s="235"/>
      <c r="L119" s="242"/>
      <c r="M119" s="241"/>
      <c r="N119" s="235"/>
      <c r="O119" s="370">
        <f>+ROUND(+F119+I119+L119,0)</f>
        <v>-51650</v>
      </c>
      <c r="P119" s="393">
        <f>+ROUND(+G119+J119+M119,0)</f>
        <v>5695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-28196</v>
      </c>
      <c r="G120" s="269">
        <f>+ROUND(+SUM(G118:G119),0)</f>
        <v>149961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-28196</v>
      </c>
      <c r="P120" s="391">
        <f>+ROUND(+SUM(P118:P119),0)</f>
        <v>149961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-28196</v>
      </c>
      <c r="G122" s="280">
        <f>+ROUND(G108+G112+G116+G120,0)</f>
        <v>149961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-28196</v>
      </c>
      <c r="P122" s="401">
        <f>+ROUND(P108+P112+P116+P120,0)</f>
        <v>149961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569301</v>
      </c>
      <c r="G125" s="241">
        <v>-139140</v>
      </c>
      <c r="H125" s="15"/>
      <c r="I125" s="242">
        <v>33630</v>
      </c>
      <c r="J125" s="241">
        <v>-8660</v>
      </c>
      <c r="K125" s="235"/>
      <c r="L125" s="242"/>
      <c r="M125" s="241"/>
      <c r="N125" s="235"/>
      <c r="O125" s="370">
        <f t="shared" si="7"/>
        <v>602931</v>
      </c>
      <c r="P125" s="393">
        <f t="shared" si="7"/>
        <v>-147800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-9135391</v>
      </c>
      <c r="G126" s="241">
        <v>-6559067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-9135391</v>
      </c>
      <c r="P126" s="393">
        <f t="shared" si="7"/>
        <v>-6559067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-8566090</v>
      </c>
      <c r="G129" s="278">
        <f>+ROUND(+SUM(G124,G125,G126,G128),0)</f>
        <v>-6698207</v>
      </c>
      <c r="H129" s="15"/>
      <c r="I129" s="279">
        <f>+ROUND(+SUM(I124,I125,I126,I128),0)</f>
        <v>33630</v>
      </c>
      <c r="J129" s="278">
        <f>+ROUND(+SUM(J124,J125,J126,J128),0)</f>
        <v>-8660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-8532460</v>
      </c>
      <c r="P129" s="396">
        <f>+ROUND(+SUM(P124,P125,P126,P128),0)</f>
        <v>-6706867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335357</v>
      </c>
      <c r="G131" s="237">
        <v>543779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335357</v>
      </c>
      <c r="P131" s="387">
        <f t="shared" si="8"/>
        <v>543779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826</v>
      </c>
      <c r="G132" s="241">
        <v>1955</v>
      </c>
      <c r="H132" s="15"/>
      <c r="I132" s="242"/>
      <c r="J132" s="241"/>
      <c r="K132" s="235"/>
      <c r="L132" s="242"/>
      <c r="M132" s="241"/>
      <c r="N132" s="235"/>
      <c r="O132" s="370">
        <f t="shared" si="8"/>
        <v>826</v>
      </c>
      <c r="P132" s="393">
        <f t="shared" si="8"/>
        <v>1955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29879812</v>
      </c>
      <c r="G133" s="241">
        <v>335357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29879812</v>
      </c>
      <c r="P133" s="393">
        <f t="shared" si="8"/>
        <v>335357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29543629</v>
      </c>
      <c r="G134" s="283">
        <f>+ROUND(+G133-G131-G132,0)</f>
        <v>-210377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29543629</v>
      </c>
      <c r="P134" s="404">
        <f>+ROUND(+P133-P131-P132,0)</f>
        <v>-210377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9052019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354</v>
      </c>
      <c r="G143" s="576"/>
      <c r="H143" s="576"/>
      <c r="I143" s="577"/>
      <c r="J143" s="354"/>
      <c r="K143" s="16"/>
      <c r="L143" s="354" t="s">
        <v>240</v>
      </c>
      <c r="M143" s="575" t="s">
        <v>355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Национален осигурителен институт - Държавно обществено осигуряване</v>
      </c>
      <c r="C1" s="661"/>
      <c r="D1" s="661"/>
      <c r="E1" s="661"/>
      <c r="F1" s="662"/>
      <c r="G1" s="447" t="s">
        <v>252</v>
      </c>
      <c r="H1" s="128"/>
      <c r="I1" s="663" t="str">
        <f>+'Cash-Flow-2019-Leva'!I1:J1</f>
        <v>121 08 25 21</v>
      </c>
      <c r="J1" s="664"/>
      <c r="K1" s="448"/>
      <c r="L1" s="449" t="s">
        <v>253</v>
      </c>
      <c r="M1" s="450">
        <f>+'Cash-Flow-2019-Leva'!M1</f>
        <v>5500</v>
      </c>
      <c r="N1" s="448"/>
      <c r="O1" s="449" t="s">
        <v>245</v>
      </c>
      <c r="P1" s="462" t="str">
        <f>+'Cash-Flow-2019-Leva'!P1</f>
        <v>02 926 13 06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София, бул."Александър Стамболийски" № 62-64</v>
      </c>
      <c r="C3" s="671"/>
      <c r="D3" s="671"/>
      <c r="E3" s="671"/>
      <c r="F3" s="672"/>
      <c r="G3" s="454" t="s">
        <v>244</v>
      </c>
      <c r="H3" s="673" t="str">
        <f>+'Cash-Flow-2019-Leva'!H3</f>
        <v>www.nssi.bg</v>
      </c>
      <c r="I3" s="674"/>
      <c r="J3" s="674"/>
      <c r="K3" s="675"/>
      <c r="L3" s="51" t="s">
        <v>254</v>
      </c>
      <c r="M3" s="676" t="str">
        <f>+'Cash-Flow-2019-Leva'!M3:P3</f>
        <v>Pepa.Hadzhieva@nssi.bg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Национален осигурителен институт - Държавно обществено осигуряване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1758668.479</v>
      </c>
      <c r="G15" s="263">
        <f>+'Cash-Flow-2019-Leva'!G15/1000</f>
        <v>6772399.844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1758668.479</v>
      </c>
      <c r="P15" s="387">
        <f aca="true" t="shared" si="1" ref="P15:P24">+G15+J15+M15</f>
        <v>6772399.844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5558.617</v>
      </c>
      <c r="G18" s="263">
        <f>+'Cash-Flow-2019-Leva'!G18/1000</f>
        <v>22771.762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5558.617</v>
      </c>
      <c r="P18" s="387">
        <f t="shared" si="1"/>
        <v>22771.762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1307.426</v>
      </c>
      <c r="G19" s="286">
        <f>+'Cash-Flow-2019-Leva'!G19/1000</f>
        <v>5354.393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1307.426</v>
      </c>
      <c r="P19" s="421">
        <f t="shared" si="1"/>
        <v>5354.393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9.94</v>
      </c>
      <c r="G20" s="286">
        <f>+'Cash-Flow-2019-Leva'!G20/1000</f>
        <v>42.889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9.94</v>
      </c>
      <c r="P20" s="421">
        <f t="shared" si="1"/>
        <v>42.889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151.682</v>
      </c>
      <c r="G22" s="286">
        <f>+'Cash-Flow-2019-Leva'!G22/1000</f>
        <v>718.483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151.682</v>
      </c>
      <c r="P22" s="421">
        <f t="shared" si="1"/>
        <v>718.483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30424.758</v>
      </c>
      <c r="G24" s="275">
        <f>+'Cash-Flow-2019-Leva'!G24/1000</f>
        <v>93112.743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30424.758</v>
      </c>
      <c r="P24" s="393">
        <f t="shared" si="1"/>
        <v>93112.743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1796120.902</v>
      </c>
      <c r="G25" s="243">
        <f>+SUM(G15,G16,G18,G19,G20,G21,G22,G23,G24)</f>
        <v>6894400.114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1796120.902</v>
      </c>
      <c r="P25" s="372">
        <f>+SUM(P15,P16,P18,P19,P20,P21,P22,P23,P24)</f>
        <v>6894400.114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3.355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3.355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0</v>
      </c>
      <c r="G30" s="243">
        <f>+SUM(G27:G29)</f>
        <v>3.355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3.355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-461.822</v>
      </c>
      <c r="G37" s="243">
        <f>+'Cash-Flow-2019-Leva'!G37/1000</f>
        <v>-1069.242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-461.822</v>
      </c>
      <c r="P37" s="372">
        <f t="shared" si="3"/>
        <v>-1069.242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-227.537</v>
      </c>
      <c r="G38" s="288">
        <f>+'Cash-Flow-2019-Leva'!G38/1000</f>
        <v>-893.055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-227.537</v>
      </c>
      <c r="P38" s="422">
        <f t="shared" si="3"/>
        <v>-893.055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-134.935</v>
      </c>
      <c r="G39" s="290">
        <f>+'Cash-Flow-2019-Leva'!G39/1000</f>
        <v>-133.217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-134.935</v>
      </c>
      <c r="P39" s="423">
        <f t="shared" si="3"/>
        <v>-133.217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0.396</v>
      </c>
      <c r="G42" s="243">
        <f>+'Cash-Flow-2019-Leva'!G42/1000</f>
        <v>18.968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0.396</v>
      </c>
      <c r="P42" s="372">
        <f>+G42+J42+M42</f>
        <v>18.968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-25.771</v>
      </c>
      <c r="J44" s="263">
        <f>+'Cash-Flow-2019-Leva'!J44/1000</f>
        <v>43.427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-25.771</v>
      </c>
      <c r="P44" s="387">
        <f t="shared" si="4"/>
        <v>43.427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-25.771</v>
      </c>
      <c r="J48" s="243">
        <f>+SUM(J44:J47)</f>
        <v>43.427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-25.771</v>
      </c>
      <c r="P48" s="372">
        <f>+SUM(P44:P47)</f>
        <v>43.427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1795659.476</v>
      </c>
      <c r="G50" s="265">
        <f>+G25+G30+G37+G42+G48</f>
        <v>6893353.195000001</v>
      </c>
      <c r="H50" s="285"/>
      <c r="I50" s="266">
        <f>+I25+I30+I37+I42+I48</f>
        <v>-25.771</v>
      </c>
      <c r="J50" s="265">
        <f>+J25+J30+J37+J42+J48</f>
        <v>43.427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1795633.705</v>
      </c>
      <c r="P50" s="389">
        <f>+P25+P30+P37+P42+P48</f>
        <v>6893396.622000001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10083.057</v>
      </c>
      <c r="G53" s="236">
        <f>+'Cash-Flow-2019-Leva'!G53/1000</f>
        <v>41283.959</v>
      </c>
      <c r="H53" s="285"/>
      <c r="I53" s="246">
        <f>+'Cash-Flow-2019-Leva'!I53/1000</f>
        <v>20</v>
      </c>
      <c r="J53" s="236">
        <f>+'Cash-Flow-2019-Leva'!J53/1000</f>
        <v>38.56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10103.057</v>
      </c>
      <c r="P53" s="368">
        <f t="shared" si="5"/>
        <v>41322.519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16.534</v>
      </c>
      <c r="G54" s="275">
        <f>+'Cash-Flow-2019-Leva'!G54/1000</f>
        <v>89.949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16.534</v>
      </c>
      <c r="P54" s="393">
        <f t="shared" si="5"/>
        <v>89.949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273.074</v>
      </c>
      <c r="G55" s="275">
        <f>+'Cash-Flow-2019-Leva'!G55/1000</f>
        <v>449.599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273.074</v>
      </c>
      <c r="P55" s="393">
        <f t="shared" si="5"/>
        <v>449.599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13723.477</v>
      </c>
      <c r="G56" s="275">
        <f>+'Cash-Flow-2019-Leva'!G56/1000</f>
        <v>48635.776</v>
      </c>
      <c r="H56" s="285"/>
      <c r="I56" s="276">
        <f>+'Cash-Flow-2019-Leva'!I56/1000</f>
        <v>33.667</v>
      </c>
      <c r="J56" s="275">
        <f>+'Cash-Flow-2019-Leva'!J56/1000</f>
        <v>40.216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13757.144</v>
      </c>
      <c r="P56" s="393">
        <f t="shared" si="5"/>
        <v>48675.992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3705.976</v>
      </c>
      <c r="G57" s="275">
        <f>+'Cash-Flow-2019-Leva'!G57/1000</f>
        <v>13875.408</v>
      </c>
      <c r="H57" s="285"/>
      <c r="I57" s="276">
        <f>+'Cash-Flow-2019-Leva'!I57/1000</f>
        <v>11.11</v>
      </c>
      <c r="J57" s="275">
        <f>+'Cash-Flow-2019-Leva'!J57/1000</f>
        <v>12.986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3717.0860000000002</v>
      </c>
      <c r="P57" s="393">
        <f t="shared" si="5"/>
        <v>13888.394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27802.118</v>
      </c>
      <c r="G58" s="269">
        <f>+SUM(G53:G57)</f>
        <v>104334.69099999999</v>
      </c>
      <c r="H58" s="285"/>
      <c r="I58" s="270">
        <f>+SUM(I53:I57)</f>
        <v>64.777</v>
      </c>
      <c r="J58" s="269">
        <f>+SUM(J53:J57)</f>
        <v>91.76200000000001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27866.895</v>
      </c>
      <c r="P58" s="391">
        <f>+SUM(P53:P57)</f>
        <v>104426.45300000001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239.732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239.732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175.387</v>
      </c>
      <c r="G61" s="275">
        <f>+'Cash-Flow-2019-Leva'!G61/1000</f>
        <v>4582.899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175.387</v>
      </c>
      <c r="P61" s="393">
        <f t="shared" si="6"/>
        <v>4582.899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59.917</v>
      </c>
      <c r="G62" s="275">
        <f>+'Cash-Flow-2019-Leva'!G62/1000</f>
        <v>1048.557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59.917</v>
      </c>
      <c r="P62" s="393">
        <f t="shared" si="6"/>
        <v>1048.557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235.304</v>
      </c>
      <c r="G65" s="269">
        <f>+SUM(G60:G63)</f>
        <v>5871.188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235.304</v>
      </c>
      <c r="P65" s="391">
        <f>+SUM(P60:P63)</f>
        <v>5871.188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2738579.601</v>
      </c>
      <c r="G71" s="236">
        <f>+'Cash-Flow-2019-Leva'!G71/1000</f>
        <v>11068030.972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2738579.601</v>
      </c>
      <c r="P71" s="368">
        <f>+G71+J71+M71</f>
        <v>11068030.972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313.339</v>
      </c>
      <c r="G72" s="275">
        <f>+'Cash-Flow-2019-Leva'!G72/1000</f>
        <v>619.665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313.339</v>
      </c>
      <c r="P72" s="393">
        <f>+G72+J72+M72</f>
        <v>619.665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2738892.94</v>
      </c>
      <c r="G73" s="269">
        <f>+SUM(G71:G72)</f>
        <v>11068650.636999998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2738892.94</v>
      </c>
      <c r="P73" s="391">
        <f>+SUM(P71:P72)</f>
        <v>11068650.636999998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22.455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22.455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22.455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22.455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2766930.3619999997</v>
      </c>
      <c r="G79" s="280">
        <f>+G58+G65+G69+G73+G77</f>
        <v>11178878.970999999</v>
      </c>
      <c r="H79" s="285"/>
      <c r="I79" s="277">
        <f>+I58+I65+I69+I73+I77</f>
        <v>64.777</v>
      </c>
      <c r="J79" s="280">
        <f>+J58+J65+J69+J73+J77</f>
        <v>91.76200000000001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2766995.139</v>
      </c>
      <c r="P79" s="401">
        <f>+P58+P65+P69+P73+P77</f>
        <v>11178970.733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1004320.305</v>
      </c>
      <c r="G81" s="263">
        <f>+'Cash-Flow-2019-Leva'!G81/1000</f>
        <v>4284706.265</v>
      </c>
      <c r="H81" s="285"/>
      <c r="I81" s="264">
        <f>+'Cash-Flow-2019-Leva'!I81/1000</f>
        <v>56.918</v>
      </c>
      <c r="J81" s="263">
        <f>+'Cash-Flow-2019-Leva'!J81/1000</f>
        <v>56.995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1004377.223</v>
      </c>
      <c r="P81" s="387">
        <f>+G81+J81+M81</f>
        <v>4284763.26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1004320.305</v>
      </c>
      <c r="G83" s="278">
        <f>+G81+G82</f>
        <v>4284706.265</v>
      </c>
      <c r="H83" s="285"/>
      <c r="I83" s="279">
        <f>+I81+I82</f>
        <v>56.918</v>
      </c>
      <c r="J83" s="278">
        <f>+J81+J82</f>
        <v>56.995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1004377.223</v>
      </c>
      <c r="P83" s="396">
        <f>+P81+P82</f>
        <v>4284763.26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33049.419000000344</v>
      </c>
      <c r="G85" s="299">
        <f>+G50-G79+G83</f>
        <v>-819.5109999980778</v>
      </c>
      <c r="H85" s="285"/>
      <c r="I85" s="300">
        <f>+I50-I79+I83</f>
        <v>-33.63</v>
      </c>
      <c r="J85" s="299">
        <f>+J50-J79+J83</f>
        <v>8.659999999999982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33015.789000000106</v>
      </c>
      <c r="P85" s="398">
        <f>+P50-P79+P83</f>
        <v>-810.8509999979287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-33049.419</v>
      </c>
      <c r="G86" s="301">
        <f>+G103+G122+G129-G134</f>
        <v>819.511</v>
      </c>
      <c r="H86" s="285"/>
      <c r="I86" s="302">
        <f>+I103+I122+I129-I134</f>
        <v>33.63</v>
      </c>
      <c r="J86" s="301">
        <f>+J103+J122+J129-J134</f>
        <v>-8.66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-33015.789</v>
      </c>
      <c r="P86" s="400">
        <f>+P103+P122+P129-P134</f>
        <v>810.8510000000001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5088.496</v>
      </c>
      <c r="G100" s="275">
        <f>+'Cash-Flow-2019-Leva'!G100/1000</f>
        <v>7157.38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5088.496</v>
      </c>
      <c r="P100" s="393">
        <f>+G100+J100+M100</f>
        <v>7157.38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5088.496</v>
      </c>
      <c r="G101" s="243">
        <f>+SUM(G99:G100)</f>
        <v>7157.38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5088.496</v>
      </c>
      <c r="P101" s="372">
        <f>+SUM(P99:P100)</f>
        <v>7157.38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5088.496</v>
      </c>
      <c r="G103" s="265">
        <f>+G91+G97+G101</f>
        <v>7157.38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5088.496</v>
      </c>
      <c r="P103" s="389">
        <f>+P91+P97+P101</f>
        <v>7157.38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23.454</v>
      </c>
      <c r="G118" s="236">
        <f>+'Cash-Flow-2019-Leva'!G118/1000</f>
        <v>144.266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23.454</v>
      </c>
      <c r="P118" s="368">
        <f>+G118+J118+M118</f>
        <v>144.266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-51.65</v>
      </c>
      <c r="G119" s="275">
        <f>+'Cash-Flow-2019-Leva'!G119/1000</f>
        <v>5.695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-51.65</v>
      </c>
      <c r="P119" s="393">
        <f>+G119+J119+M119</f>
        <v>5.695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-28.195999999999998</v>
      </c>
      <c r="G120" s="269">
        <f>+SUM(G118:G119)</f>
        <v>149.96099999999998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-28.195999999999998</v>
      </c>
      <c r="P120" s="391">
        <f>+SUM(P118:P119)</f>
        <v>149.96099999999998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-28.195999999999998</v>
      </c>
      <c r="G122" s="280">
        <f>+G108+G112+G116+G120</f>
        <v>149.96099999999998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-28.195999999999998</v>
      </c>
      <c r="P122" s="401">
        <f>+P108+P112+P116+P120</f>
        <v>149.96099999999998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569.301</v>
      </c>
      <c r="G125" s="275">
        <f>+'Cash-Flow-2019-Leva'!G125/1000</f>
        <v>-139.14</v>
      </c>
      <c r="H125" s="285"/>
      <c r="I125" s="276">
        <f>+'Cash-Flow-2019-Leva'!I125/1000</f>
        <v>33.63</v>
      </c>
      <c r="J125" s="275">
        <f>+'Cash-Flow-2019-Leva'!J125/1000</f>
        <v>-8.66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602.931</v>
      </c>
      <c r="P125" s="393">
        <f t="shared" si="8"/>
        <v>-147.79999999999998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-9135.391</v>
      </c>
      <c r="G126" s="275">
        <f>+'Cash-Flow-2019-Leva'!G126/1000</f>
        <v>-6559.067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-9135.391</v>
      </c>
      <c r="P126" s="393">
        <f t="shared" si="8"/>
        <v>-6559.067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-8566.09</v>
      </c>
      <c r="G129" s="278">
        <f>+SUM(G124,G125,G126,G128)</f>
        <v>-6698.207</v>
      </c>
      <c r="H129" s="285"/>
      <c r="I129" s="279">
        <f>+SUM(I124,I125,I126,I128)</f>
        <v>33.63</v>
      </c>
      <c r="J129" s="278">
        <f>+SUM(J124,J125,J126,J128)</f>
        <v>-8.66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-8532.46</v>
      </c>
      <c r="P129" s="396">
        <f>+SUM(P124,P125,P126,P128)</f>
        <v>-6706.867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335.357</v>
      </c>
      <c r="G131" s="263">
        <f>+'Cash-Flow-2019-Leva'!G131/1000</f>
        <v>543.779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335.357</v>
      </c>
      <c r="P131" s="387">
        <f t="shared" si="9"/>
        <v>543.779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0.826</v>
      </c>
      <c r="G132" s="275">
        <f>+'Cash-Flow-2019-Leva'!G132/1000</f>
        <v>1.955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0.826</v>
      </c>
      <c r="P132" s="393">
        <f t="shared" si="9"/>
        <v>1.955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29879.812</v>
      </c>
      <c r="G133" s="275">
        <f>+'Cash-Flow-2019-Leva'!G133/1000</f>
        <v>335.357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29879.812</v>
      </c>
      <c r="P133" s="393">
        <f t="shared" si="9"/>
        <v>335.357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29543.629</v>
      </c>
      <c r="G134" s="283">
        <f>+G133-G131-G132</f>
        <v>-210.37699999999998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29543.629</v>
      </c>
      <c r="P134" s="404">
        <f>+P133-P131-P132</f>
        <v>-210.37699999999998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9052019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2019-04-23T11:02:21Z</cp:lastPrinted>
  <dcterms:created xsi:type="dcterms:W3CDTF">2015-12-01T07:17:04Z</dcterms:created>
  <dcterms:modified xsi:type="dcterms:W3CDTF">2019-05-09T12:25:20Z</dcterms:modified>
  <cp:category/>
  <cp:version/>
  <cp:contentType/>
  <cp:contentStatus/>
</cp:coreProperties>
</file>