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<sst xmlns="http://schemas.openxmlformats.org/spreadsheetml/2006/main" count="674" uniqueCount="459">
  <si>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</si>
  <si>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</si>
  <si>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</si>
  <si>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</si>
  <si>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</si>
  <si>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</si>
  <si>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</si>
  <si>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</si>
  <si>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</si>
  <si>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</si>
  <si>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</si>
  <si>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</si>
  <si>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</si>
  <si>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</si>
  <si>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</si>
  <si>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</si>
  <si>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</si>
  <si>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</si>
  <si>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</si>
  <si>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</si>
  <si>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</si>
  <si>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</si>
  <si>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</si>
  <si>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</si>
  <si>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</si>
  <si>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</si>
  <si>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</si>
  <si>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</si>
  <si>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</si>
  <si>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</si>
  <si>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</si>
  <si>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</si>
  <si>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</si>
  <si>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</si>
  <si>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</si>
  <si>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</si>
  <si>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</si>
  <si>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</si>
  <si>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</si>
  <si>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</si>
  <si>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</si>
  <si>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</si>
  <si>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</si>
  <si>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</si>
  <si>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</si>
  <si>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</si>
  <si>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</si>
  <si>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</si>
  <si>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</si>
  <si>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</si>
  <si>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</si>
  <si>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</si>
  <si>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</si>
  <si>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</si>
  <si>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</si>
  <si>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</si>
  <si>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</si>
  <si>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</si>
  <si>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</si>
  <si>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</si>
  <si>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</si>
  <si>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</si>
  <si>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</si>
  <si>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</si>
  <si>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</si>
  <si>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</si>
  <si>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</si>
  <si>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</si>
  <si>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</si>
  <si>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</si>
  <si>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</si>
  <si>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</si>
  <si>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</si>
  <si>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</si>
  <si>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</si>
  <si>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</si>
  <si>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</si>
  <si>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</si>
  <si>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</si>
  <si>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</si>
  <si>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</si>
  <si>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</si>
  <si>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</si>
  <si>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</si>
  <si>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</si>
  <si>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</si>
  <si>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</si>
  <si>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</si>
  <si>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</si>
  <si>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</si>
  <si>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</si>
  <si>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</si>
  <si>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</si>
  <si>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</si>
  <si>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</si>
  <si>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</si>
  <si>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</si>
  <si>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</si>
  <si>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</si>
  <si>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</si>
  <si>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</si>
  <si>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</si>
  <si>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</si>
  <si>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</si>
  <si>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</si>
  <si>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</si>
  <si>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</si>
  <si>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</si>
  <si>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</si>
  <si>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</si>
  <si>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</si>
  <si>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</si>
  <si>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</si>
  <si>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</si>
  <si>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</si>
  <si>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</si>
  <si>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</si>
  <si>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</si>
  <si>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</si>
  <si>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</si>
  <si>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</si>
  <si>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</si>
  <si>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</si>
  <si>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</si>
  <si>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</si>
  <si>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</si>
  <si>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</si>
  <si>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</si>
  <si>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</si>
  <si>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</si>
  <si>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</si>
  <si>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</si>
  <si>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</si>
  <si>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</si>
  <si>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</si>
  <si>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</si>
  <si>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</si>
  <si>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</si>
  <si>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</si>
  <si>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</si>
  <si>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</si>
  <si>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</si>
  <si>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</si>
  <si>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</si>
  <si>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</si>
  <si>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</si>
  <si>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</si>
  <si>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</si>
  <si>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</si>
  <si>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</si>
  <si>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</si>
  <si>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</si>
  <si>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</si>
  <si>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</si>
  <si>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</si>
  <si>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</si>
  <si>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</si>
  <si>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</si>
  <si>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</si>
  <si>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</si>
  <si>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</si>
  <si>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</si>
  <si>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</si>
  <si>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</si>
  <si>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</si>
  <si>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</si>
  <si>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</si>
  <si>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</si>
  <si>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</si>
  <si>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</si>
  <si>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</si>
  <si>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</si>
  <si>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</si>
  <si>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</si>
  <si>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</si>
  <si>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</si>
  <si>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</si>
  <si>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</si>
  <si>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</si>
  <si>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</si>
  <si>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</si>
  <si>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</si>
  <si>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</si>
  <si>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</si>
  <si>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</si>
  <si>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</si>
  <si>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</si>
  <si>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</si>
  <si>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</si>
  <si>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</si>
  <si>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</si>
  <si>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</si>
  <si>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</si>
  <si>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</si>
  <si>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</si>
  <si>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</si>
  <si>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</si>
  <si>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</si>
  <si>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</si>
  <si>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</si>
  <si>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</si>
  <si>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</si>
  <si>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</si>
  <si>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</si>
  <si>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</si>
  <si>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</si>
  <si>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</si>
  <si>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</si>
  <si>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</si>
  <si>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</si>
  <si>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</si>
  <si>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</si>
  <si>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</si>
  <si>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</si>
  <si>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</si>
  <si>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</si>
  <si>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</si>
  <si>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</si>
  <si>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</si>
  <si>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</si>
  <si>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</si>
  <si>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</si>
  <si>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</si>
  <si>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</si>
  <si>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</si>
  <si>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</si>
  <si>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</si>
  <si>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</si>
  <si>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</si>
  <si>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</si>
  <si>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</si>
  <si>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</si>
  <si>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</si>
  <si>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</si>
  <si>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</si>
  <si>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</si>
  <si>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</si>
  <si>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</si>
  <si>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</si>
  <si>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</si>
  <si>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</si>
  <si>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</si>
  <si>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</si>
  <si>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</si>
  <si>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</si>
  <si>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</si>
  <si>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</si>
  <si>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</si>
  <si>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</si>
  <si>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</si>
  <si>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</si>
  <si>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</si>
  <si>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</si>
  <si>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</si>
  <si>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</si>
  <si>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</si>
  <si>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</si>
  <si>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</si>
  <si>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</si>
  <si>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</si>
  <si>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</si>
  <si>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</si>
  <si>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</si>
  <si>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</si>
  <si>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</si>
  <si>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</si>
  <si>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</si>
  <si>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</si>
  <si>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</si>
  <si>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</si>
  <si>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</si>
  <si>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</si>
  <si>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</si>
  <si>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</si>
  <si>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</si>
  <si>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</si>
  <si>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</si>
  <si>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</si>
  <si>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</si>
  <si>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</si>
  <si>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</si>
  <si>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</si>
  <si>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</si>
  <si>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</si>
  <si>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</si>
  <si>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</si>
  <si>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</si>
  <si>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</si>
  <si>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</si>
  <si>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</si>
  <si>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</si>
  <si>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</si>
  <si>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</si>
  <si>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</si>
  <si>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</si>
  <si>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</si>
  <si>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</si>
  <si>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</si>
  <si>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</si>
  <si>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</si>
  <si>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</si>
  <si>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</si>
  <si>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</si>
  <si>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</si>
  <si>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</si>
  <si>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</si>
  <si>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</si>
  <si>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</si>
  <si>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</si>
  <si>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</si>
  <si>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</si>
  <si>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</si>
  <si>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</si>
  <si>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</si>
  <si>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</si>
  <si>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</si>
  <si>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</si>
  <si>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</si>
  <si>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</si>
  <si>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</si>
  <si>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</si>
  <si>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</si>
  <si>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</si>
  <si>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</si>
  <si>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</si>
  <si>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</si>
  <si>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</si>
  <si>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</si>
  <si>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</si>
  <si>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</si>
  <si>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</si>
  <si>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</si>
  <si>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</si>
  <si>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</si>
  <si>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</si>
  <si>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</si>
  <si>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</si>
  <si>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</si>
  <si>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</si>
  <si>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</si>
  <si>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</si>
  <si>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</si>
  <si>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</si>
  <si>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</si>
  <si>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</si>
  <si>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</si>
  <si>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</si>
  <si>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</si>
  <si>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</si>
  <si>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</si>
  <si>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</si>
  <si>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</si>
  <si>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</si>
  <si>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</si>
  <si>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</si>
  <si>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</si>
  <si>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</si>
  <si>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</si>
  <si>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</si>
  <si>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</si>
  <si>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</si>
  <si>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</si>
  <si>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</si>
  <si>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</si>
  <si>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</si>
  <si>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</si>
  <si>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</si>
  <si>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</si>
  <si>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</si>
  <si>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</si>
  <si>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</si>
  <si>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</si>
  <si>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</si>
  <si>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</si>
  <si>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</si>
  <si>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</si>
  <si>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</si>
  <si>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</si>
  <si>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</si>
  <si>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</si>
  <si>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</si>
  <si>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</si>
  <si>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</si>
  <si>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</si>
  <si>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</si>
  <si>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</si>
  <si>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</si>
  <si>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</si>
  <si>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</si>
  <si>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</si>
  <si>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</si>
  <si>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</si>
  <si>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</si>
  <si>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</si>
  <si>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</si>
  <si>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</si>
  <si>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</si>
  <si>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</si>
  <si>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</si>
  <si>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</si>
  <si>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</si>
  <si>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</si>
  <si>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</si>
  <si>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</si>
  <si>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</si>
  <si>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</si>
  <si>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</si>
  <si>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</si>
  <si>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</si>
  <si>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</si>
  <si>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</si>
  <si>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</si>
  <si>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</si>
  <si>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</si>
  <si>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</si>
  <si>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</si>
  <si>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</si>
  <si>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</si>
  <si>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</si>
  <si>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</si>
  <si>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</si>
  <si>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</si>
  <si>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</si>
  <si>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</si>
  <si>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</si>
  <si>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</si>
  <si>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</si>
  <si>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</si>
  <si>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</si>
  <si>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</si>
  <si>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</si>
  <si>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</si>
  <si>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</si>
  <si>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</si>
  <si>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</si>
  <si>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</si>
  <si>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</si>
  <si>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</si>
  <si>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</si>
  <si>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</si>
  <si>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</si>
  <si>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</si>
  <si>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</si>
  <si>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</si>
  <si>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</si>
  <si>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</si>
  <si>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</si>
  <si>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</si>
  <si>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</si>
  <si>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</si>
  <si>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</si>
  <si>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</si>
  <si>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</si>
  <si>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</si>
  <si>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</si>
  <si>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НОИ-ФОНД ГВРС</t>
  </si>
  <si>
    <t>Vanya.Borisova@nssi.bg</t>
  </si>
  <si>
    <t>Димитър Недялков</t>
  </si>
  <si>
    <t>Ваня Борисова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</si>
</sst>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74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4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2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1" fillId="33" borderId="27" xfId="0" applyNumberFormat="1" applyFont="1" applyFill="1" applyBorder="1" applyAlignment="1" applyProtection="1">
      <alignment horizontal="center"/>
      <protection locked="0"/>
    </xf>
    <xf numFmtId="183" fontId="161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2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2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2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2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2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2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2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2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2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5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8" fillId="39" borderId="102" xfId="0" applyNumberFormat="1" applyFont="1" applyFill="1" applyBorder="1" applyAlignment="1" applyProtection="1" quotePrefix="1">
      <alignment horizontal="center"/>
      <protection/>
    </xf>
    <xf numFmtId="191" fontId="164" fillId="41" borderId="102" xfId="0" applyNumberFormat="1" applyFont="1" applyFill="1" applyBorder="1" applyAlignment="1" applyProtection="1" quotePrefix="1">
      <alignment horizontal="center"/>
      <protection/>
    </xf>
    <xf numFmtId="191" fontId="165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6" fillId="38" borderId="104" xfId="0" applyNumberFormat="1" applyFont="1" applyFill="1" applyBorder="1" applyAlignment="1" applyProtection="1">
      <alignment horizontal="center"/>
      <protection/>
    </xf>
    <xf numFmtId="182" fontId="166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4" fontId="167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2" fillId="43" borderId="108" xfId="0" applyNumberFormat="1" applyFont="1" applyFill="1" applyBorder="1" applyAlignment="1" applyProtection="1">
      <alignment/>
      <protection/>
    </xf>
    <xf numFmtId="184" fontId="32" fillId="43" borderId="92" xfId="0" applyNumberFormat="1" applyFont="1" applyFill="1" applyBorder="1" applyAlignment="1" applyProtection="1">
      <alignment/>
      <protection/>
    </xf>
    <xf numFmtId="184" fontId="32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2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74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72" fontId="57" fillId="50" borderId="27" xfId="64" applyNumberFormat="1" applyFont="1" applyFill="1" applyBorder="1" applyAlignment="1" applyProtection="1">
      <alignment horizontal="center" vertical="center"/>
      <protection locked="0"/>
    </xf>
    <xf numFmtId="174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80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2" fillId="33" borderId="27" xfId="64" applyNumberFormat="1" applyFont="1" applyFill="1" applyBorder="1" applyAlignment="1" applyProtection="1">
      <alignment horizontal="center" vertical="center"/>
      <protection/>
    </xf>
    <xf numFmtId="172" fontId="173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4" fillId="33" borderId="71" xfId="0" applyNumberFormat="1" applyFont="1" applyFill="1" applyBorder="1" applyAlignment="1" applyProtection="1" quotePrefix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4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4" fillId="33" borderId="116" xfId="0" applyNumberFormat="1" applyFont="1" applyFill="1" applyBorder="1" applyAlignment="1" applyProtection="1" quotePrefix="1">
      <alignment/>
      <protection/>
    </xf>
    <xf numFmtId="174" fontId="174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4" fillId="32" borderId="116" xfId="0" applyNumberFormat="1" applyFont="1" applyFill="1" applyBorder="1" applyAlignment="1" applyProtection="1" quotePrefix="1">
      <alignment/>
      <protection/>
    </xf>
    <xf numFmtId="174" fontId="175" fillId="32" borderId="32" xfId="0" applyNumberFormat="1" applyFont="1" applyFill="1" applyBorder="1" applyAlignment="1" applyProtection="1" quotePrefix="1">
      <alignment/>
      <protection/>
    </xf>
    <xf numFmtId="174" fontId="174" fillId="33" borderId="86" xfId="0" applyNumberFormat="1" applyFont="1" applyFill="1" applyBorder="1" applyAlignment="1" applyProtection="1" quotePrefix="1">
      <alignment/>
      <protection/>
    </xf>
    <xf numFmtId="174" fontId="175" fillId="33" borderId="87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2" fontId="37" fillId="51" borderId="118" xfId="0" applyNumberFormat="1" applyFont="1" applyFill="1" applyBorder="1" applyAlignment="1" applyProtection="1">
      <alignment horizontal="center"/>
      <protection/>
    </xf>
    <xf numFmtId="182" fontId="38" fillId="42" borderId="118" xfId="0" applyNumberFormat="1" applyFont="1" applyFill="1" applyBorder="1" applyAlignment="1" applyProtection="1">
      <alignment horizontal="center"/>
      <protection/>
    </xf>
    <xf numFmtId="182" fontId="176" fillId="51" borderId="118" xfId="0" applyNumberFormat="1" applyFont="1" applyFill="1" applyBorder="1" applyAlignment="1" applyProtection="1">
      <alignment horizontal="center"/>
      <protection/>
    </xf>
    <xf numFmtId="182" fontId="177" fillId="42" borderId="118" xfId="0" applyNumberFormat="1" applyFont="1" applyFill="1" applyBorder="1" applyAlignment="1" applyProtection="1">
      <alignment horizontal="center"/>
      <protection/>
    </xf>
    <xf numFmtId="182" fontId="37" fillId="52" borderId="118" xfId="0" applyNumberFormat="1" applyFont="1" applyFill="1" applyBorder="1" applyAlignment="1" applyProtection="1">
      <alignment horizontal="center"/>
      <protection/>
    </xf>
    <xf numFmtId="182" fontId="38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177" fillId="52" borderId="118" xfId="0" applyNumberFormat="1" applyFont="1" applyFill="1" applyBorder="1" applyAlignment="1" applyProtection="1">
      <alignment horizontal="center"/>
      <protection/>
    </xf>
    <xf numFmtId="182" fontId="37" fillId="40" borderId="118" xfId="0" applyNumberFormat="1" applyFont="1" applyFill="1" applyBorder="1" applyAlignment="1" applyProtection="1">
      <alignment horizontal="center"/>
      <protection/>
    </xf>
    <xf numFmtId="182" fontId="38" fillId="40" borderId="118" xfId="0" applyNumberFormat="1" applyFont="1" applyFill="1" applyBorder="1" applyAlignment="1" applyProtection="1">
      <alignment horizontal="center"/>
      <protection/>
    </xf>
    <xf numFmtId="182" fontId="179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6" fillId="38" borderId="119" xfId="0" applyNumberFormat="1" applyFont="1" applyFill="1" applyBorder="1" applyAlignment="1" applyProtection="1">
      <alignment horizontal="center"/>
      <protection/>
    </xf>
    <xf numFmtId="182" fontId="166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2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1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2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2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2" fillId="43" borderId="10" xfId="0" applyNumberFormat="1" applyFont="1" applyFill="1" applyBorder="1" applyAlignment="1" applyProtection="1">
      <alignment/>
      <protection locked="0"/>
    </xf>
    <xf numFmtId="174" fontId="167" fillId="32" borderId="0" xfId="0" applyNumberFormat="1" applyFont="1" applyFill="1" applyBorder="1" applyAlignment="1" applyProtection="1" quotePrefix="1">
      <alignment horizontal="center"/>
      <protection/>
    </xf>
    <xf numFmtId="174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95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7" fontId="23" fillId="32" borderId="69" xfId="58" applyNumberFormat="1" applyFont="1" applyFill="1" applyBorder="1" applyAlignment="1">
      <alignment/>
      <protection/>
    </xf>
    <xf numFmtId="197" fontId="23" fillId="32" borderId="18" xfId="58" applyNumberFormat="1" applyFont="1" applyFill="1" applyBorder="1" applyAlignment="1">
      <alignment/>
      <protection/>
    </xf>
    <xf numFmtId="197" fontId="23" fillId="32" borderId="21" xfId="58" applyNumberFormat="1" applyFont="1" applyFill="1" applyBorder="1" applyAlignment="1">
      <alignment/>
      <protection/>
    </xf>
    <xf numFmtId="197" fontId="23" fillId="45" borderId="69" xfId="58" applyNumberFormat="1" applyFont="1" applyFill="1" applyBorder="1" applyAlignment="1">
      <alignment/>
      <protection/>
    </xf>
    <xf numFmtId="197" fontId="23" fillId="45" borderId="18" xfId="58" applyNumberFormat="1" applyFont="1" applyFill="1" applyBorder="1" applyAlignment="1">
      <alignment/>
      <protection/>
    </xf>
    <xf numFmtId="197" fontId="23" fillId="45" borderId="21" xfId="58" applyNumberFormat="1" applyFont="1" applyFill="1" applyBorder="1" applyAlignment="1">
      <alignment/>
      <protection/>
    </xf>
    <xf numFmtId="201" fontId="23" fillId="33" borderId="0" xfId="57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2" fillId="39" borderId="27" xfId="0" applyNumberFormat="1" applyFont="1" applyFill="1" applyBorder="1" applyAlignment="1" applyProtection="1">
      <alignment horizontal="center"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91" fontId="158" fillId="39" borderId="27" xfId="0" applyNumberFormat="1" applyFont="1" applyFill="1" applyBorder="1" applyAlignment="1" applyProtection="1" quotePrefix="1">
      <alignment horizontal="center"/>
      <protection/>
    </xf>
    <xf numFmtId="179" fontId="159" fillId="41" borderId="27" xfId="0" applyNumberFormat="1" applyFont="1" applyFill="1" applyBorder="1" applyAlignment="1" applyProtection="1" quotePrefix="1">
      <alignment horizontal="center"/>
      <protection/>
    </xf>
    <xf numFmtId="191" fontId="164" fillId="41" borderId="27" xfId="0" applyNumberFormat="1" applyFont="1" applyFill="1" applyBorder="1" applyAlignment="1" applyProtection="1" quotePrefix="1">
      <alignment horizontal="center"/>
      <protection/>
    </xf>
    <xf numFmtId="179" fontId="164" fillId="41" borderId="27" xfId="0" applyNumberFormat="1" applyFont="1" applyFill="1" applyBorder="1" applyAlignment="1" applyProtection="1" quotePrefix="1">
      <alignment horizontal="center"/>
      <protection/>
    </xf>
    <xf numFmtId="179" fontId="171" fillId="49" borderId="27" xfId="0" applyNumberFormat="1" applyFont="1" applyFill="1" applyBorder="1" applyAlignment="1" applyProtection="1" quotePrefix="1">
      <alignment horizontal="center"/>
      <protection/>
    </xf>
    <xf numFmtId="191" fontId="165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4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3" fillId="33" borderId="0" xfId="58" applyNumberFormat="1" applyFont="1" applyFill="1" applyBorder="1" applyAlignment="1">
      <alignment/>
      <protection/>
    </xf>
    <xf numFmtId="177" fontId="23" fillId="33" borderId="0" xfId="57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5" fillId="39" borderId="102" xfId="0" applyNumberFormat="1" applyFont="1" applyFill="1" applyBorder="1" applyAlignment="1" applyProtection="1" quotePrefix="1">
      <alignment horizontal="center"/>
      <protection/>
    </xf>
    <xf numFmtId="211" fontId="159" fillId="41" borderId="102" xfId="0" applyNumberFormat="1" applyFont="1" applyFill="1" applyBorder="1" applyAlignment="1" applyProtection="1" quotePrefix="1">
      <alignment horizontal="center"/>
      <protection/>
    </xf>
    <xf numFmtId="211" fontId="171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6" fillId="32" borderId="45" xfId="0" applyNumberFormat="1" applyFont="1" applyFill="1" applyBorder="1" applyAlignment="1" applyProtection="1">
      <alignment horizontal="center"/>
      <protection locked="0"/>
    </xf>
    <xf numFmtId="211" fontId="185" fillId="39" borderId="27" xfId="0" applyNumberFormat="1" applyFont="1" applyFill="1" applyBorder="1" applyAlignment="1" applyProtection="1">
      <alignment horizontal="center"/>
      <protection/>
    </xf>
    <xf numFmtId="211" fontId="159" fillId="41" borderId="27" xfId="0" applyNumberFormat="1" applyFont="1" applyFill="1" applyBorder="1" applyAlignment="1" applyProtection="1" quotePrefix="1">
      <alignment horizontal="center"/>
      <protection/>
    </xf>
    <xf numFmtId="211" fontId="171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7" fillId="33" borderId="45" xfId="0" applyNumberFormat="1" applyFont="1" applyFill="1" applyBorder="1" applyAlignment="1" applyProtection="1">
      <alignment horizontal="center"/>
      <protection/>
    </xf>
    <xf numFmtId="200" fontId="23" fillId="33" borderId="0" xfId="57" applyNumberFormat="1" applyFont="1" applyFill="1" applyBorder="1" applyAlignment="1">
      <alignment horizontal="center"/>
      <protection/>
    </xf>
    <xf numFmtId="179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6" fontId="23" fillId="32" borderId="0" xfId="57" applyNumberFormat="1" applyFont="1" applyFill="1" applyBorder="1" applyAlignment="1">
      <alignment horizontal="left"/>
      <protection/>
    </xf>
    <xf numFmtId="176" fontId="26" fillId="45" borderId="0" xfId="57" applyNumberFormat="1" applyFont="1" applyFill="1" applyBorder="1" applyAlignment="1">
      <alignment horizontal="center"/>
      <protection/>
    </xf>
    <xf numFmtId="179" fontId="26" fillId="45" borderId="0" xfId="57" applyNumberFormat="1" applyFont="1" applyFill="1" applyBorder="1" applyAlignment="1">
      <alignment horizontal="center"/>
      <protection/>
    </xf>
    <xf numFmtId="176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3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7" fontId="68" fillId="33" borderId="0" xfId="57" applyNumberFormat="1" applyFont="1" applyFill="1" applyBorder="1" applyAlignment="1">
      <alignment/>
      <protection/>
    </xf>
    <xf numFmtId="178" fontId="68" fillId="38" borderId="0" xfId="57" applyNumberFormat="1" applyFont="1" applyFill="1" applyBorder="1" applyAlignment="1">
      <alignment/>
      <protection/>
    </xf>
    <xf numFmtId="210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8" fillId="32" borderId="20" xfId="57" applyNumberFormat="1" applyFont="1" applyFill="1" applyBorder="1">
      <alignment/>
      <protection/>
    </xf>
    <xf numFmtId="176" fontId="68" fillId="32" borderId="20" xfId="57" applyNumberFormat="1" applyFont="1" applyFill="1" applyBorder="1" applyAlignment="1">
      <alignment horizontal="left"/>
      <protection/>
    </xf>
    <xf numFmtId="208" fontId="188" fillId="55" borderId="0" xfId="63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177" fontId="23" fillId="33" borderId="0" xfId="57" applyNumberFormat="1" applyFont="1" applyFill="1" applyBorder="1" applyAlignment="1">
      <alignment horizontal="center"/>
      <protection/>
    </xf>
    <xf numFmtId="210" fontId="23" fillId="33" borderId="0" xfId="58" applyNumberFormat="1" applyFont="1" applyFill="1" applyBorder="1" applyAlignment="1">
      <alignment horizontal="left"/>
      <protection/>
    </xf>
    <xf numFmtId="179" fontId="23" fillId="32" borderId="0" xfId="57" applyNumberFormat="1" applyFont="1" applyFill="1" applyBorder="1" applyAlignment="1">
      <alignment horizontal="center"/>
      <protection/>
    </xf>
    <xf numFmtId="177" fontId="68" fillId="33" borderId="0" xfId="57" applyNumberFormat="1" applyFont="1" applyFill="1" applyBorder="1" applyAlignment="1">
      <alignment horizontal="center"/>
      <protection/>
    </xf>
    <xf numFmtId="176" fontId="23" fillId="32" borderId="0" xfId="57" applyNumberFormat="1" applyFont="1" applyFill="1" applyBorder="1" applyAlignment="1">
      <alignment horizontal="center"/>
      <protection/>
    </xf>
    <xf numFmtId="178" fontId="68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8" fillId="38" borderId="0" xfId="57" applyNumberFormat="1" applyFont="1" applyFill="1" applyBorder="1" applyAlignment="1">
      <alignment horizontal="center"/>
      <protection/>
    </xf>
    <xf numFmtId="195" fontId="23" fillId="33" borderId="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177" fontId="23" fillId="45" borderId="0" xfId="57" applyNumberFormat="1" applyFont="1" applyFill="1" applyBorder="1" applyAlignment="1">
      <alignment horizontal="center"/>
      <protection/>
    </xf>
    <xf numFmtId="178" fontId="68" fillId="38" borderId="0" xfId="57" applyNumberFormat="1" applyFont="1" applyFill="1" applyBorder="1" applyAlignment="1">
      <alignment horizontal="left"/>
      <protection/>
    </xf>
    <xf numFmtId="199" fontId="58" fillId="45" borderId="20" xfId="58" applyNumberFormat="1" applyFont="1" applyFill="1" applyBorder="1" applyAlignment="1">
      <alignment horizontal="center"/>
      <protection/>
    </xf>
    <xf numFmtId="197" fontId="58" fillId="32" borderId="19" xfId="58" applyNumberFormat="1" applyFont="1" applyFill="1" applyBorder="1" applyAlignment="1">
      <alignment horizontal="center"/>
      <protection/>
    </xf>
    <xf numFmtId="198" fontId="58" fillId="32" borderId="0" xfId="58" applyNumberFormat="1" applyFont="1" applyFill="1" applyBorder="1" applyAlignment="1">
      <alignment horizontal="center"/>
      <protection/>
    </xf>
    <xf numFmtId="195" fontId="23" fillId="32" borderId="0" xfId="58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200" fontId="23" fillId="33" borderId="0" xfId="57" applyNumberFormat="1" applyFont="1" applyFill="1" applyBorder="1" applyAlignment="1">
      <alignment horizontal="center"/>
      <protection/>
    </xf>
    <xf numFmtId="197" fontId="58" fillId="45" borderId="19" xfId="58" applyNumberFormat="1" applyFont="1" applyFill="1" applyBorder="1" applyAlignment="1">
      <alignment horizontal="center"/>
      <protection/>
    </xf>
    <xf numFmtId="199" fontId="58" fillId="32" borderId="20" xfId="58" applyNumberFormat="1" applyFont="1" applyFill="1" applyBorder="1" applyAlignment="1">
      <alignment horizontal="center"/>
      <protection/>
    </xf>
    <xf numFmtId="195" fontId="23" fillId="45" borderId="0" xfId="58" applyNumberFormat="1" applyFont="1" applyFill="1" applyBorder="1" applyAlignment="1">
      <alignment horizontal="center"/>
      <protection/>
    </xf>
    <xf numFmtId="177" fontId="23" fillId="33" borderId="0" xfId="57" applyNumberFormat="1" applyFont="1" applyFill="1" applyBorder="1" applyAlignment="1">
      <alignment horizontal="left"/>
      <protection/>
    </xf>
    <xf numFmtId="203" fontId="58" fillId="45" borderId="0" xfId="58" applyNumberFormat="1" applyFont="1" applyFill="1" applyBorder="1" applyAlignment="1">
      <alignment horizontal="center"/>
      <protection/>
    </xf>
    <xf numFmtId="204" fontId="58" fillId="45" borderId="20" xfId="58" applyNumberFormat="1" applyFont="1" applyFill="1" applyBorder="1" applyAlignment="1">
      <alignment horizontal="center"/>
      <protection/>
    </xf>
    <xf numFmtId="202" fontId="58" fillId="45" borderId="19" xfId="58" applyNumberFormat="1" applyFont="1" applyFill="1" applyBorder="1" applyAlignment="1">
      <alignment horizontal="center"/>
      <protection/>
    </xf>
    <xf numFmtId="177" fontId="68" fillId="33" borderId="0" xfId="57" applyNumberFormat="1" applyFont="1" applyFill="1" applyBorder="1" applyAlignment="1">
      <alignment horizontal="left"/>
      <protection/>
    </xf>
    <xf numFmtId="210" fontId="23" fillId="33" borderId="0" xfId="58" applyNumberFormat="1" applyFont="1" applyFill="1" applyBorder="1" applyAlignment="1">
      <alignment horizontal="center"/>
      <protection/>
    </xf>
    <xf numFmtId="202" fontId="58" fillId="32" borderId="19" xfId="58" applyNumberFormat="1" applyFont="1" applyFill="1" applyBorder="1" applyAlignment="1">
      <alignment horizontal="center"/>
      <protection/>
    </xf>
    <xf numFmtId="198" fontId="58" fillId="45" borderId="0" xfId="58" applyNumberFormat="1" applyFont="1" applyFill="1" applyBorder="1" applyAlignment="1">
      <alignment horizontal="center"/>
      <protection/>
    </xf>
    <xf numFmtId="203" fontId="58" fillId="32" borderId="0" xfId="58" applyNumberFormat="1" applyFont="1" applyFill="1" applyBorder="1" applyAlignment="1">
      <alignment horizontal="center"/>
      <protection/>
    </xf>
    <xf numFmtId="204" fontId="58" fillId="32" borderId="20" xfId="58" applyNumberFormat="1" applyFont="1" applyFill="1" applyBorder="1" applyAlignment="1">
      <alignment horizontal="center"/>
      <protection/>
    </xf>
    <xf numFmtId="207" fontId="190" fillId="32" borderId="0" xfId="0" applyNumberFormat="1" applyFont="1" applyFill="1" applyAlignment="1" applyProtection="1">
      <alignment horizontal="center"/>
      <protection/>
    </xf>
    <xf numFmtId="207" fontId="190" fillId="54" borderId="0" xfId="0" applyNumberFormat="1" applyFont="1" applyFill="1" applyAlignment="1" applyProtection="1">
      <alignment horizontal="center"/>
      <protection/>
    </xf>
    <xf numFmtId="38" fontId="181" fillId="43" borderId="42" xfId="65" applyNumberFormat="1" applyFont="1" applyFill="1" applyBorder="1" applyAlignment="1" applyProtection="1">
      <alignment horizontal="center"/>
      <protection/>
    </xf>
    <xf numFmtId="38" fontId="181" fillId="43" borderId="43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6" fontId="191" fillId="45" borderId="28" xfId="57" applyNumberFormat="1" applyFont="1" applyFill="1" applyBorder="1" applyAlignment="1" applyProtection="1">
      <alignment horizontal="center" vertical="center"/>
      <protection locked="0"/>
    </xf>
    <xf numFmtId="186" fontId="191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2" fillId="46" borderId="65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2" fillId="33" borderId="61" xfId="61" applyFont="1" applyFill="1" applyBorder="1" applyAlignment="1" applyProtection="1">
      <alignment horizontal="center"/>
      <protection/>
    </xf>
    <xf numFmtId="0" fontId="192" fillId="33" borderId="0" xfId="61" applyFont="1" applyFill="1" applyBorder="1" applyAlignment="1" applyProtection="1">
      <alignment horizontal="center"/>
      <protection/>
    </xf>
    <xf numFmtId="0" fontId="192" fillId="33" borderId="30" xfId="61" applyFont="1" applyFill="1" applyBorder="1" applyAlignment="1" applyProtection="1">
      <alignment horizontal="center"/>
      <protection/>
    </xf>
    <xf numFmtId="0" fontId="168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5" fontId="193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7" fontId="155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5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28" xfId="53" applyFill="1" applyBorder="1" applyAlignment="1" applyProtection="1">
      <alignment horizontal="center" vertical="center"/>
      <protection locked="0"/>
    </xf>
    <xf numFmtId="0" fontId="194" fillId="36" borderId="43" xfId="53" applyFont="1" applyFill="1" applyBorder="1" applyAlignment="1" applyProtection="1">
      <alignment horizontal="center" vertical="center"/>
      <protection locked="0"/>
    </xf>
    <xf numFmtId="0" fontId="194" fillId="36" borderId="29" xfId="53" applyFont="1" applyFill="1" applyBorder="1" applyAlignment="1" applyProtection="1">
      <alignment horizontal="center" vertical="center"/>
      <protection locked="0"/>
    </xf>
    <xf numFmtId="38" fontId="144" fillId="33" borderId="28" xfId="53" applyNumberFormat="1" applyFill="1" applyBorder="1" applyAlignment="1" applyProtection="1">
      <alignment horizontal="center" vertical="center"/>
      <protection locked="0"/>
    </xf>
    <xf numFmtId="38" fontId="195" fillId="33" borderId="43" xfId="53" applyNumberFormat="1" applyFont="1" applyFill="1" applyBorder="1" applyAlignment="1" applyProtection="1">
      <alignment horizontal="center" vertical="center"/>
      <protection locked="0"/>
    </xf>
    <xf numFmtId="38" fontId="195" fillId="33" borderId="29" xfId="53" applyNumberFormat="1" applyFont="1" applyFill="1" applyBorder="1" applyAlignment="1" applyProtection="1">
      <alignment horizontal="center" vertical="center"/>
      <protection locked="0"/>
    </xf>
    <xf numFmtId="0" fontId="196" fillId="32" borderId="0" xfId="60" applyFont="1" applyFill="1" applyBorder="1" applyAlignment="1" applyProtection="1">
      <alignment horizontal="center"/>
      <protection/>
    </xf>
    <xf numFmtId="185" fontId="159" fillId="33" borderId="28" xfId="60" applyNumberFormat="1" applyFont="1" applyFill="1" applyBorder="1" applyAlignment="1" applyProtection="1">
      <alignment horizontal="center"/>
      <protection/>
    </xf>
    <xf numFmtId="185" fontId="159" fillId="33" borderId="43" xfId="60" applyNumberFormat="1" applyFont="1" applyFill="1" applyBorder="1" applyAlignment="1" applyProtection="1">
      <alignment horizontal="center"/>
      <protection/>
    </xf>
    <xf numFmtId="185" fontId="159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7" fillId="32" borderId="45" xfId="57" applyFont="1" applyFill="1" applyBorder="1" applyAlignment="1" applyProtection="1" quotePrefix="1">
      <alignment horizontal="center"/>
      <protection/>
    </xf>
    <xf numFmtId="0" fontId="198" fillId="38" borderId="26" xfId="64" applyFont="1" applyFill="1" applyBorder="1" applyAlignment="1" applyProtection="1">
      <alignment horizontal="center" vertical="center" wrapText="1"/>
      <protection locked="0"/>
    </xf>
    <xf numFmtId="0" fontId="198" fillId="38" borderId="20" xfId="64" applyFont="1" applyFill="1" applyBorder="1" applyAlignment="1" applyProtection="1">
      <alignment horizontal="center" vertical="center" wrapText="1"/>
      <protection locked="0"/>
    </xf>
    <xf numFmtId="0" fontId="198" fillId="38" borderId="21" xfId="64" applyFont="1" applyFill="1" applyBorder="1" applyAlignment="1" applyProtection="1">
      <alignment horizontal="center" vertical="center" wrapText="1"/>
      <protection locked="0"/>
    </xf>
    <xf numFmtId="206" fontId="199" fillId="48" borderId="43" xfId="65" applyNumberFormat="1" applyFont="1" applyFill="1" applyBorder="1" applyAlignment="1" applyProtection="1">
      <alignment horizontal="left"/>
      <protection/>
    </xf>
    <xf numFmtId="206" fontId="199" fillId="48" borderId="29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09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0" fillId="33" borderId="47" xfId="65" applyNumberFormat="1" applyFont="1" applyFill="1" applyBorder="1" applyAlignment="1" applyProtection="1">
      <alignment horizontal="center"/>
      <protection/>
    </xf>
    <xf numFmtId="38" fontId="200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0" fillId="33" borderId="49" xfId="65" applyNumberFormat="1" applyFont="1" applyFill="1" applyBorder="1" applyAlignment="1" applyProtection="1">
      <alignment horizontal="center"/>
      <protection/>
    </xf>
    <xf numFmtId="38" fontId="200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3" fillId="33" borderId="0" xfId="60" applyNumberFormat="1" applyFont="1" applyFill="1" applyBorder="1" applyAlignment="1" applyProtection="1">
      <alignment horizontal="center"/>
      <protection/>
    </xf>
    <xf numFmtId="0" fontId="197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2" fillId="33" borderId="116" xfId="61" applyFont="1" applyFill="1" applyBorder="1" applyAlignment="1" applyProtection="1">
      <alignment horizontal="center"/>
      <protection/>
    </xf>
    <xf numFmtId="0" fontId="192" fillId="33" borderId="135" xfId="61" applyFont="1" applyFill="1" applyBorder="1" applyAlignment="1" applyProtection="1">
      <alignment horizontal="center"/>
      <protection/>
    </xf>
    <xf numFmtId="208" fontId="201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91" fillId="45" borderId="28" xfId="57" applyNumberFormat="1" applyFont="1" applyFill="1" applyBorder="1" applyAlignment="1" applyProtection="1">
      <alignment horizontal="center" vertical="center"/>
      <protection/>
    </xf>
    <xf numFmtId="186" fontId="191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2" fillId="36" borderId="28" xfId="53" applyFont="1" applyFill="1" applyBorder="1" applyAlignment="1" applyProtection="1">
      <alignment horizontal="center" vertical="center"/>
      <protection/>
    </xf>
    <xf numFmtId="0" fontId="202" fillId="36" borderId="43" xfId="53" applyFont="1" applyFill="1" applyBorder="1" applyAlignment="1" applyProtection="1">
      <alignment horizontal="center" vertical="center"/>
      <protection/>
    </xf>
    <xf numFmtId="0" fontId="202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82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5" sqref="F8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1210825210299</v>
      </c>
      <c r="J1" s="754"/>
      <c r="K1" s="427"/>
      <c r="L1" s="435" t="s">
        <v>245</v>
      </c>
      <c r="M1" s="431">
        <v>5592</v>
      </c>
      <c r="N1" s="427"/>
      <c r="O1" s="435" t="s">
        <v>239</v>
      </c>
      <c r="P1" s="452"/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 t="s">
        <v>456</v>
      </c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НОИ-ФОНД ГВРС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349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30.06.2023 г.</v>
      </c>
      <c r="G11" s="396">
        <f>+P5-1</f>
        <v>2022</v>
      </c>
      <c r="H11" s="15"/>
      <c r="I11" s="589" t="str">
        <f>+O8</f>
        <v>30.06.2023 г.</v>
      </c>
      <c r="J11" s="397">
        <f>+P5-1</f>
        <v>2022</v>
      </c>
      <c r="K11" s="16"/>
      <c r="L11" s="590" t="str">
        <f>+O8</f>
        <v>30.06.2023 г.</v>
      </c>
      <c r="M11" s="398">
        <f>+P5-1</f>
        <v>2022</v>
      </c>
      <c r="N11" s="16"/>
      <c r="O11" s="591" t="str">
        <f>+O8</f>
        <v>30.06.2023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11861</v>
      </c>
      <c r="G15" s="229">
        <v>1979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11861</v>
      </c>
      <c r="P15" s="378">
        <f t="shared" si="0"/>
        <v>1979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189</v>
      </c>
      <c r="G18" s="229">
        <v>542</v>
      </c>
      <c r="H18" s="15"/>
      <c r="I18" s="230"/>
      <c r="J18" s="229"/>
      <c r="K18" s="227"/>
      <c r="L18" s="230"/>
      <c r="M18" s="229"/>
      <c r="N18" s="227"/>
      <c r="O18" s="365">
        <f t="shared" si="0"/>
        <v>189</v>
      </c>
      <c r="P18" s="378">
        <f t="shared" si="0"/>
        <v>542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1220295</v>
      </c>
      <c r="G22" s="231">
        <v>2275996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1220295</v>
      </c>
      <c r="P22" s="412">
        <f t="shared" si="0"/>
        <v>2275996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/>
      <c r="G24" s="233">
        <v>810</v>
      </c>
      <c r="H24" s="15"/>
      <c r="I24" s="234"/>
      <c r="J24" s="233"/>
      <c r="K24" s="227"/>
      <c r="L24" s="234"/>
      <c r="M24" s="233"/>
      <c r="N24" s="227"/>
      <c r="O24" s="361">
        <f t="shared" si="0"/>
        <v>0</v>
      </c>
      <c r="P24" s="384">
        <f t="shared" si="0"/>
        <v>810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1232345</v>
      </c>
      <c r="G25" s="235">
        <f>+ROUND(+SUM(G15,G16,G18,G19,G20,G21,G22,G23,G24),0)</f>
        <v>2279327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1232345</v>
      </c>
      <c r="P25" s="363">
        <f>+ROUND(+SUM(P15,P16,P18,P19,P20,P21,P22,P23,P24),0)</f>
        <v>2279327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1232345</v>
      </c>
      <c r="G50" s="257">
        <f>+ROUND(G25+G30+G37+G42+G48,0)</f>
        <v>2279327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1232345</v>
      </c>
      <c r="P50" s="380">
        <f>+ROUND(P25+P30+P37+P42+P48,0)</f>
        <v>2279327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47696</v>
      </c>
      <c r="G53" s="259">
        <v>97677</v>
      </c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47696</v>
      </c>
      <c r="P53" s="359">
        <f t="shared" si="4"/>
        <v>97677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/>
      <c r="G54" s="233">
        <v>15000</v>
      </c>
      <c r="H54" s="15"/>
      <c r="I54" s="234"/>
      <c r="J54" s="233"/>
      <c r="K54" s="227"/>
      <c r="L54" s="234"/>
      <c r="M54" s="233"/>
      <c r="N54" s="227"/>
      <c r="O54" s="361">
        <f t="shared" si="4"/>
        <v>0</v>
      </c>
      <c r="P54" s="384">
        <f t="shared" si="4"/>
        <v>15000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/>
      <c r="G55" s="233">
        <v>1210</v>
      </c>
      <c r="H55" s="15"/>
      <c r="I55" s="234"/>
      <c r="J55" s="233"/>
      <c r="K55" s="227"/>
      <c r="L55" s="234"/>
      <c r="M55" s="233"/>
      <c r="N55" s="227"/>
      <c r="O55" s="361">
        <f t="shared" si="4"/>
        <v>0</v>
      </c>
      <c r="P55" s="384">
        <f t="shared" si="4"/>
        <v>1210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43397</v>
      </c>
      <c r="G56" s="233">
        <v>100823</v>
      </c>
      <c r="H56" s="15"/>
      <c r="I56" s="234"/>
      <c r="J56" s="233"/>
      <c r="K56" s="227"/>
      <c r="L56" s="234"/>
      <c r="M56" s="233"/>
      <c r="N56" s="227"/>
      <c r="O56" s="361">
        <f t="shared" si="4"/>
        <v>43397</v>
      </c>
      <c r="P56" s="384">
        <f t="shared" si="4"/>
        <v>100823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3509</v>
      </c>
      <c r="G57" s="233">
        <v>9296</v>
      </c>
      <c r="H57" s="15"/>
      <c r="I57" s="234"/>
      <c r="J57" s="233"/>
      <c r="K57" s="227"/>
      <c r="L57" s="234"/>
      <c r="M57" s="233"/>
      <c r="N57" s="227"/>
      <c r="O57" s="361">
        <f t="shared" si="4"/>
        <v>3509</v>
      </c>
      <c r="P57" s="384">
        <f t="shared" si="4"/>
        <v>9296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94602</v>
      </c>
      <c r="G58" s="261">
        <f>+ROUND(+SUM(G53:G57),0)</f>
        <v>224006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94602</v>
      </c>
      <c r="P58" s="382">
        <f>+ROUND(+SUM(P53:P57),0)</f>
        <v>224006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212768</v>
      </c>
      <c r="G71" s="259">
        <v>996604</v>
      </c>
      <c r="H71" s="15"/>
      <c r="I71" s="260"/>
      <c r="J71" s="259"/>
      <c r="K71" s="227"/>
      <c r="L71" s="260"/>
      <c r="M71" s="259"/>
      <c r="N71" s="227"/>
      <c r="O71" s="366">
        <f>+ROUND(+F71+I71+L71,0)</f>
        <v>212768</v>
      </c>
      <c r="P71" s="359">
        <f>+ROUND(+G71+J71+M71,0)</f>
        <v>996604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212768</v>
      </c>
      <c r="G73" s="261">
        <f>+ROUND(+SUM(G71:G72),0)</f>
        <v>996604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212768</v>
      </c>
      <c r="P73" s="382">
        <f>+ROUND(+SUM(P71:P72),0)</f>
        <v>996604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307370</v>
      </c>
      <c r="G79" s="272">
        <f>+ROUND(G58+G65+G69+G73+G77,0)</f>
        <v>1220610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307370</v>
      </c>
      <c r="P79" s="392">
        <f>+ROUND(P58+P65+P69+P73+P77,0)</f>
        <v>1220610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3205</v>
      </c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3205</v>
      </c>
      <c r="P81" s="378">
        <f>+ROUND(+G81+J81+M81,0)</f>
        <v>0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3205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3205</v>
      </c>
      <c r="P83" s="387">
        <f>+ROUND(P81+P82,0)</f>
        <v>0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928180</v>
      </c>
      <c r="G85" s="291">
        <f>+ROUND(G50,0)-ROUND(G79,0)+ROUND(G83,0)</f>
        <v>1058717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928180</v>
      </c>
      <c r="P85" s="389">
        <f>+ROUND(P50,0)-ROUND(P79,0)+ROUND(P83,0)</f>
        <v>1058717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-928180</v>
      </c>
      <c r="G86" s="293">
        <f>+ROUND(G103,0)+ROUND(G122,0)+ROUND(G129,0)-ROUND(G134,0)</f>
        <v>-1058717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-928180</v>
      </c>
      <c r="P86" s="391">
        <f>+ROUND(P103,0)+ROUND(P122,0)+ROUND(P129,0)-ROUND(P134,0)</f>
        <v>-1058717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>
        <v>-18506317</v>
      </c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-18506317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-18506317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-18506317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-18506317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-18506317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-11263</v>
      </c>
      <c r="G125" s="233">
        <v>332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-11263</v>
      </c>
      <c r="P125" s="384">
        <f t="shared" si="7"/>
        <v>332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-8635</v>
      </c>
      <c r="G126" s="233">
        <v>591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-8635</v>
      </c>
      <c r="P126" s="384">
        <f t="shared" si="7"/>
        <v>591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-19898</v>
      </c>
      <c r="G129" s="270">
        <f>+ROUND(+SUM(G124,G125,G126,G128),0)</f>
        <v>923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-19898</v>
      </c>
      <c r="P129" s="387">
        <f>+ROUND(+SUM(P124,P125,P126,P128),0)</f>
        <v>923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83227507</v>
      </c>
      <c r="G131" s="229">
        <v>100674184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83227507</v>
      </c>
      <c r="P131" s="378">
        <f t="shared" si="8"/>
        <v>100674184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84135789</v>
      </c>
      <c r="G133" s="233">
        <v>83227507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84135789</v>
      </c>
      <c r="P133" s="384">
        <f t="shared" si="8"/>
        <v>83227507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908282</v>
      </c>
      <c r="G134" s="275">
        <f>+ROUND(+G133-G131-G132,0)</f>
        <v>-17446677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908282</v>
      </c>
      <c r="P134" s="395">
        <f>+ROUND(+P133-P131-P132,0)</f>
        <v>-17446677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908282</v>
      </c>
      <c r="G142" s="537">
        <f>+G134+G140</f>
        <v>-17446677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0</v>
      </c>
      <c r="M142" s="537">
        <f>+M134+M140</f>
        <v>0</v>
      </c>
      <c r="N142" s="227"/>
      <c r="O142" s="394">
        <f>+O134+O140</f>
        <v>908282</v>
      </c>
      <c r="P142" s="395">
        <f>+P134+P140</f>
        <v>-17446677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25072023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457</v>
      </c>
      <c r="G148" s="792"/>
      <c r="H148" s="792"/>
      <c r="I148" s="793"/>
      <c r="J148" s="346"/>
      <c r="K148" s="16"/>
      <c r="L148" s="346" t="s">
        <v>234</v>
      </c>
      <c r="M148" s="791" t="s">
        <v>458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84135789</v>
      </c>
      <c r="G160" s="566">
        <f>+G133+G139</f>
        <v>83227507</v>
      </c>
      <c r="I160" s="565">
        <f>+I133+I139</f>
        <v>0</v>
      </c>
      <c r="J160" s="566">
        <f>+J133+J139</f>
        <v>0</v>
      </c>
      <c r="K160" s="227"/>
      <c r="L160" s="565">
        <f>+L133+L139</f>
        <v>0</v>
      </c>
      <c r="M160" s="566">
        <f>+M133+M139</f>
        <v>0</v>
      </c>
      <c r="N160" s="227"/>
      <c r="O160" s="569">
        <f>+ROUND(+F160+I160+L160,0)</f>
        <v>84135789</v>
      </c>
      <c r="P160" s="570">
        <f>+ROUND(+G160+J160+M160,0)</f>
        <v>83227507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84135789</v>
      </c>
      <c r="G161" s="563">
        <v>83227507</v>
      </c>
      <c r="I161" s="562"/>
      <c r="J161" s="563"/>
      <c r="K161" s="227"/>
      <c r="L161" s="562"/>
      <c r="M161" s="563"/>
      <c r="N161" s="227"/>
      <c r="O161" s="571">
        <f>+ROUND(+F161+I161+L161,0)</f>
        <v>84135789</v>
      </c>
      <c r="P161" s="572">
        <f>+ROUND(+G161+J161+M161,0)</f>
        <v>83227507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30.06.2023 г.</v>
      </c>
      <c r="G162" s="556">
        <f>+G11</f>
        <v>2022</v>
      </c>
      <c r="I162" s="594" t="str">
        <f>+I11</f>
        <v>30.06.2023 г.</v>
      </c>
      <c r="J162" s="558">
        <f>+J11</f>
        <v>2022</v>
      </c>
      <c r="K162" s="11"/>
      <c r="L162" s="595" t="str">
        <f>+L11</f>
        <v>30.06.2023 г.</v>
      </c>
      <c r="M162" s="561">
        <f>+M11</f>
        <v>2022</v>
      </c>
      <c r="N162" s="11"/>
      <c r="O162" s="596" t="str">
        <f>+O11</f>
        <v>30.06.2023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5" sqref="F1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НОИ-ФОНД ГВРС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1210825210299</v>
      </c>
      <c r="J1" s="808"/>
      <c r="K1" s="439"/>
      <c r="L1" s="440" t="s">
        <v>245</v>
      </c>
      <c r="M1" s="441">
        <f>+'Cash-Flow-2023-Leva'!M1</f>
        <v>5592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 t="str">
        <f>+'Cash-Flow-2023-Leva'!M3:P3</f>
        <v>Vanya.Borisova@nssi.bg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НОИ-ФОНД ГВРС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30.06.2023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30.06.2023 г.</v>
      </c>
      <c r="G11" s="396">
        <f>+'Cash-Flow-2023-Leva'!G11</f>
        <v>2022</v>
      </c>
      <c r="H11" s="5"/>
      <c r="I11" s="589" t="str">
        <f>+O8</f>
        <v>30.06.2023 г.</v>
      </c>
      <c r="J11" s="397">
        <f>+'Cash-Flow-2023-Leva'!J11</f>
        <v>2022</v>
      </c>
      <c r="K11" s="5"/>
      <c r="L11" s="590" t="str">
        <f>+O8</f>
        <v>30.06.2023 г.</v>
      </c>
      <c r="M11" s="398">
        <f>+'Cash-Flow-2023-Leva'!M11</f>
        <v>2022</v>
      </c>
      <c r="N11" s="462"/>
      <c r="O11" s="591" t="str">
        <f>+O8</f>
        <v>30.06.2023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11.861</v>
      </c>
      <c r="G15" s="255">
        <f>+'Cash-Flow-2023-Leva'!G15/1000</f>
        <v>1.979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11.861</v>
      </c>
      <c r="P15" s="378">
        <f aca="true" t="shared" si="1" ref="P15:P24">+G15+J15+M15</f>
        <v>1.979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0.189</v>
      </c>
      <c r="G18" s="255">
        <f>+'Cash-Flow-2023-Leva'!G18/1000</f>
        <v>0.542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0.189</v>
      </c>
      <c r="P18" s="378">
        <f t="shared" si="1"/>
        <v>0.542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0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1220.295</v>
      </c>
      <c r="G22" s="278">
        <f>+'Cash-Flow-2023-Leva'!G22/1000</f>
        <v>2275.996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1220.295</v>
      </c>
      <c r="P22" s="412">
        <f t="shared" si="1"/>
        <v>2275.996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0</v>
      </c>
      <c r="G24" s="267">
        <f>+'Cash-Flow-2023-Leva'!G24/1000</f>
        <v>0.81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0</v>
      </c>
      <c r="P24" s="384">
        <f t="shared" si="1"/>
        <v>0.81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1232.345</v>
      </c>
      <c r="G25" s="235">
        <f>+SUM(G15,G16,G18,G19,G20,G21,G22,G23,G24)</f>
        <v>2279.327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1232.345</v>
      </c>
      <c r="P25" s="363">
        <f>+SUM(P15,P16,P18,P19,P20,P21,P22,P23,P24)</f>
        <v>2279.327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0</v>
      </c>
      <c r="G37" s="235">
        <f>+'Cash-Flow-2023-Leva'!G37/1000</f>
        <v>0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0</v>
      </c>
      <c r="G39" s="282">
        <f>+'Cash-Flow-2023-Leva'!G39/1000</f>
        <v>0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1232.345</v>
      </c>
      <c r="G50" s="257">
        <f>+G25+G30+G37+G42+G48</f>
        <v>2279.327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1232.345</v>
      </c>
      <c r="P50" s="380">
        <f>+P25+P30+P37+P42+P48</f>
        <v>2279.327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47.696</v>
      </c>
      <c r="G53" s="228">
        <f>+'Cash-Flow-2023-Leva'!G53/1000</f>
        <v>97.677</v>
      </c>
      <c r="H53" s="277"/>
      <c r="I53" s="238">
        <f>+'Cash-Flow-2023-Leva'!I53/1000</f>
        <v>0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47.696</v>
      </c>
      <c r="P53" s="359">
        <f t="shared" si="5"/>
        <v>97.677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0</v>
      </c>
      <c r="G54" s="267">
        <f>+'Cash-Flow-2023-Leva'!G54/1000</f>
        <v>15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0</v>
      </c>
      <c r="P54" s="384">
        <f t="shared" si="5"/>
        <v>15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0</v>
      </c>
      <c r="G55" s="267">
        <f>+'Cash-Flow-2023-Leva'!G55/1000</f>
        <v>1.21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0</v>
      </c>
      <c r="P55" s="384">
        <f t="shared" si="5"/>
        <v>1.21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43.397</v>
      </c>
      <c r="G56" s="267">
        <f>+'Cash-Flow-2023-Leva'!G56/1000</f>
        <v>100.823</v>
      </c>
      <c r="H56" s="277"/>
      <c r="I56" s="268">
        <f>+'Cash-Flow-2023-Leva'!I56/1000</f>
        <v>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43.397</v>
      </c>
      <c r="P56" s="384">
        <f t="shared" si="5"/>
        <v>100.823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3.509</v>
      </c>
      <c r="G57" s="267">
        <f>+'Cash-Flow-2023-Leva'!G57/1000</f>
        <v>9.296</v>
      </c>
      <c r="H57" s="277"/>
      <c r="I57" s="268">
        <f>+'Cash-Flow-2023-Leva'!I57/1000</f>
        <v>0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3.509</v>
      </c>
      <c r="P57" s="384">
        <f t="shared" si="5"/>
        <v>9.296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94.60199999999999</v>
      </c>
      <c r="G58" s="261">
        <f>+SUM(G53:G57)</f>
        <v>224.00599999999997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94.60199999999999</v>
      </c>
      <c r="P58" s="382">
        <f>+SUM(P53:P57)</f>
        <v>224.00599999999997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0</v>
      </c>
      <c r="G61" s="267">
        <f>+'Cash-Flow-2023-Leva'!G61/1000</f>
        <v>0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0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212.768</v>
      </c>
      <c r="G71" s="228">
        <f>+'Cash-Flow-2023-Leva'!G71/1000</f>
        <v>996.604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212.768</v>
      </c>
      <c r="P71" s="359">
        <f>+G71+J71+M71</f>
        <v>996.604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212.768</v>
      </c>
      <c r="G73" s="261">
        <f>+SUM(G71:G72)</f>
        <v>996.604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212.768</v>
      </c>
      <c r="P73" s="382">
        <f>+SUM(P71:P72)</f>
        <v>996.604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307.37</v>
      </c>
      <c r="G79" s="272">
        <f>+G58+G65+G69+G73+G77</f>
        <v>1220.6100000000001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307.37</v>
      </c>
      <c r="P79" s="392">
        <f>+P58+P65+P69+P73+P77</f>
        <v>1220.6100000000001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3.205</v>
      </c>
      <c r="G81" s="255">
        <f>+'Cash-Flow-2023-Leva'!G81/1000</f>
        <v>0</v>
      </c>
      <c r="H81" s="277"/>
      <c r="I81" s="256">
        <f>+'Cash-Flow-2023-Leva'!I81/1000</f>
        <v>0</v>
      </c>
      <c r="J81" s="255">
        <f>+'Cash-Flow-2023-Leva'!J81/1000</f>
        <v>0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3.205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3.205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3.205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928.1800000000001</v>
      </c>
      <c r="G85" s="291">
        <f>+G50-G79+G83</f>
        <v>1058.717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928.1800000000001</v>
      </c>
      <c r="P85" s="389">
        <f>+P50-P79+P83</f>
        <v>1058.717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-928.1800000000065</v>
      </c>
      <c r="G86" s="293">
        <f>+G103+G122+G129-G134</f>
        <v>-1058.7170000000042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-928.1800000000065</v>
      </c>
      <c r="P86" s="391">
        <f>+P103+P122+P129-P134</f>
        <v>-1058.7170000000042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-18506.317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-18506.317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-18506.317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-18506.317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-18506.317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-18506.317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0</v>
      </c>
      <c r="M118" s="228">
        <f>+'Cash-Flow-2023-Leva'!M118/1000</f>
        <v>0</v>
      </c>
      <c r="N118" s="463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3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3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-11.263</v>
      </c>
      <c r="G125" s="267">
        <f>+'Cash-Flow-2023-Leva'!G125/1000</f>
        <v>0.332</v>
      </c>
      <c r="H125" s="277"/>
      <c r="I125" s="268">
        <f>+'Cash-Flow-2023-Leva'!I125/1000</f>
        <v>0</v>
      </c>
      <c r="J125" s="267">
        <f>+'Cash-Flow-2023-Leva'!J125/1000</f>
        <v>0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-11.263</v>
      </c>
      <c r="P125" s="384">
        <f t="shared" si="8"/>
        <v>0.332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-8.635</v>
      </c>
      <c r="G126" s="267">
        <f>+'Cash-Flow-2023-Leva'!G126/1000</f>
        <v>0.591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-8.635</v>
      </c>
      <c r="P126" s="384">
        <f t="shared" si="8"/>
        <v>0.591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-19.898</v>
      </c>
      <c r="G129" s="270">
        <f>+SUM(G124,G125,G126,G128)</f>
        <v>0.923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-19.898</v>
      </c>
      <c r="P129" s="387">
        <f>+SUM(P124,P125,P126,P128)</f>
        <v>0.923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83227.507</v>
      </c>
      <c r="G131" s="255">
        <f>+'Cash-Flow-2023-Leva'!G131/1000</f>
        <v>100674.184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0</v>
      </c>
      <c r="M131" s="255">
        <f>+'Cash-Flow-2023-Leva'!M131/1000</f>
        <v>0</v>
      </c>
      <c r="N131" s="463"/>
      <c r="O131" s="365">
        <f aca="true" t="shared" si="9" ref="O131:P133">+F131+I131+L131</f>
        <v>83227.507</v>
      </c>
      <c r="P131" s="378">
        <f t="shared" si="9"/>
        <v>100674.184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84135.789</v>
      </c>
      <c r="G133" s="267">
        <f>+'Cash-Flow-2023-Leva'!G133/1000</f>
        <v>83227.507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0</v>
      </c>
      <c r="M133" s="267">
        <f>+'Cash-Flow-2023-Leva'!M133/1000</f>
        <v>0</v>
      </c>
      <c r="N133" s="463"/>
      <c r="O133" s="361">
        <f t="shared" si="9"/>
        <v>84135.789</v>
      </c>
      <c r="P133" s="384">
        <f t="shared" si="9"/>
        <v>83227.507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908.2820000000065</v>
      </c>
      <c r="G134" s="275">
        <f>+G133-G131-G132</f>
        <v>-17446.676999999996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3"/>
      <c r="O134" s="394">
        <f>+O133-O131-O132</f>
        <v>908.2820000000065</v>
      </c>
      <c r="P134" s="395">
        <f>+P133-P131-P132</f>
        <v>-17446.676999999996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908.2820000000065</v>
      </c>
      <c r="G142" s="275">
        <f>+G134+G140</f>
        <v>-17446.676999999996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0</v>
      </c>
      <c r="M142" s="537">
        <f>+M134+M140</f>
        <v>0</v>
      </c>
      <c r="N142" s="463"/>
      <c r="O142" s="549">
        <f>+O134+O140</f>
        <v>908.2820000000065</v>
      </c>
      <c r="P142" s="550">
        <f>+P134+P140</f>
        <v>-17446.676999999996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25072023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2023-07-11T14:15:03Z</dcterms:modified>
  <cp:category/>
  <cp:version/>
  <cp:contentType/>
  <cp:contentStatus/>
</cp:coreProperties>
</file>