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<sst xmlns="http://schemas.openxmlformats.org/spreadsheetml/2006/main" count="549" uniqueCount="378">
  <si>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</si>
  <si>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</si>
  <si>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</si>
  <si>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</si>
  <si>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</si>
  <si>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</si>
  <si>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</si>
  <si>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</si>
  <si>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</si>
  <si>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</si>
  <si>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</si>
  <si>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</si>
  <si>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</si>
  <si>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</si>
  <si>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</si>
  <si>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</si>
  <si>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</si>
  <si>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</si>
  <si>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</si>
  <si>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</si>
  <si>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</si>
  <si>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</si>
  <si>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</si>
  <si>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</si>
  <si>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</si>
  <si>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</si>
  <si>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</si>
  <si>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</si>
  <si>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</si>
  <si>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</si>
  <si>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</si>
  <si>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</si>
  <si>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</si>
  <si>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</si>
  <si>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</si>
  <si>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</si>
  <si>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</si>
  <si>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</si>
  <si>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</si>
  <si>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</si>
  <si>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</si>
  <si>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</si>
  <si>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</si>
  <si>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</si>
  <si>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</si>
  <si>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</si>
  <si>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</si>
  <si>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</si>
  <si>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</si>
  <si>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</si>
  <si>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</si>
  <si>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</si>
  <si>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</si>
  <si>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</si>
  <si>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</si>
  <si>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</si>
  <si>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</si>
  <si>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</si>
  <si>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</si>
  <si>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</si>
  <si>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</si>
  <si>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</si>
  <si>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</si>
  <si>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</si>
  <si>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</si>
  <si>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</si>
  <si>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</si>
  <si>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</si>
  <si>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</si>
  <si>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</si>
  <si>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</si>
  <si>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</si>
  <si>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</si>
  <si>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</si>
  <si>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</si>
  <si>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</si>
  <si>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</si>
  <si>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</si>
  <si>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</si>
  <si>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</si>
  <si>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</si>
  <si>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</si>
  <si>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</si>
  <si>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</si>
  <si>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</si>
  <si>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</si>
  <si>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</si>
  <si>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</si>
  <si>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</si>
  <si>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</si>
  <si>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</si>
  <si>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</si>
  <si>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</si>
  <si>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</si>
  <si>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</si>
  <si>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</si>
  <si>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</si>
  <si>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</si>
  <si>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</si>
  <si>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</si>
  <si>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</si>
  <si>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</si>
  <si>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</si>
  <si>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</si>
  <si>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</si>
  <si>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</si>
  <si>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</si>
  <si>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</si>
  <si>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</si>
  <si>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</si>
  <si>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</si>
  <si>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</si>
  <si>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</si>
  <si>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</si>
  <si>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</si>
  <si>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</si>
  <si>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</si>
  <si>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</si>
  <si>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</si>
  <si>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</si>
  <si>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</si>
  <si>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</si>
  <si>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</si>
  <si>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</si>
  <si>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</si>
  <si>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</si>
  <si>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</si>
  <si>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</si>
  <si>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</si>
  <si>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</si>
  <si>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</si>
  <si>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</si>
  <si>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</si>
  <si>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</si>
  <si>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</si>
  <si>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</si>
  <si>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</si>
  <si>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</si>
  <si>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</si>
  <si>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</si>
  <si>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</si>
  <si>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</si>
  <si>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</si>
  <si>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</si>
  <si>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</si>
  <si>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</si>
  <si>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</si>
  <si>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</si>
  <si>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</si>
  <si>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</si>
  <si>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</si>
  <si>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</si>
  <si>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</si>
  <si>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</si>
  <si>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</si>
  <si>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</si>
  <si>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</si>
  <si>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</si>
  <si>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</si>
  <si>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</si>
  <si>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</si>
  <si>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</si>
  <si>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</si>
  <si>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</si>
  <si>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</si>
  <si>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</si>
  <si>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</si>
  <si>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</si>
  <si>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</si>
  <si>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</si>
  <si>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</si>
  <si>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</si>
  <si>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</si>
  <si>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</si>
  <si>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</si>
  <si>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</si>
  <si>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</si>
  <si>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</si>
  <si>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</si>
  <si>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</si>
  <si>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</si>
  <si>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</si>
  <si>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</si>
  <si>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</si>
  <si>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</si>
  <si>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</si>
  <si>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</si>
  <si>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</si>
  <si>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</si>
  <si>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</si>
  <si>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</si>
  <si>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</si>
  <si>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</si>
  <si>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</si>
  <si>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</si>
  <si>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</si>
  <si>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</si>
  <si>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</si>
  <si>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</si>
  <si>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</si>
  <si>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</si>
  <si>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</si>
  <si>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</si>
  <si>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</si>
  <si>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</si>
  <si>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</si>
  <si>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</si>
  <si>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</si>
  <si>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</si>
  <si>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</si>
  <si>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</si>
  <si>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</si>
  <si>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</si>
  <si>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</si>
  <si>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</si>
  <si>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</si>
  <si>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</si>
  <si>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</si>
  <si>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</si>
  <si>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</si>
  <si>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</si>
  <si>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</si>
  <si>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</si>
  <si>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</si>
  <si>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</si>
  <si>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</si>
  <si>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</si>
  <si>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</si>
  <si>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</si>
  <si>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</si>
  <si>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</si>
  <si>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</si>
  <si>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</si>
  <si>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</si>
  <si>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</si>
  <si>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</si>
  <si>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</si>
  <si>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</si>
  <si>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</si>
  <si>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</si>
  <si>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</si>
  <si>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</si>
  <si>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</si>
  <si>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</si>
  <si>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</si>
  <si>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</si>
  <si>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</si>
  <si>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</si>
  <si>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</si>
  <si>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</si>
  <si>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</si>
  <si>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</si>
  <si>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</si>
  <si>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</si>
  <si>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</si>
  <si>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</si>
  <si>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</si>
  <si>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</si>
  <si>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</si>
  <si>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</si>
  <si>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</si>
  <si>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</si>
  <si>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</si>
  <si>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</si>
  <si>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</si>
  <si>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</si>
  <si>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</si>
  <si>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</si>
  <si>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</si>
  <si>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</si>
  <si>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</si>
  <si>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</si>
  <si>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</si>
  <si>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</si>
  <si>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</si>
  <si>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</si>
  <si>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</si>
  <si>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</si>
  <si>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</si>
  <si>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</si>
  <si>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</si>
  <si>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</si>
  <si>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</si>
  <si>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</si>
  <si>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</si>
  <si>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</si>
  <si>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</si>
  <si>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</si>
  <si>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</si>
  <si>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</si>
  <si>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</si>
  <si>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</si>
  <si>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</si>
  <si>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</si>
  <si>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</si>
  <si>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</si>
  <si>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</si>
  <si>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</si>
  <si>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</si>
  <si>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</si>
  <si>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</si>
  <si>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</si>
  <si>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</si>
  <si>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</si>
  <si>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</si>
  <si>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</si>
  <si>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</si>
  <si>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</si>
  <si>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</si>
  <si>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</si>
  <si>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</si>
  <si>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</si>
  <si>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</si>
  <si>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</si>
  <si>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</si>
  <si>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</si>
  <si>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</si>
  <si>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</si>
  <si>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</si>
  <si>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</si>
  <si>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</si>
  <si>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</si>
  <si>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</si>
  <si>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</si>
  <si>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</si>
  <si>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</si>
  <si>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</si>
  <si>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</si>
  <si>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</si>
  <si>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</si>
  <si>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</si>
  <si>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</si>
  <si>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</si>
  <si>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</si>
  <si>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</si>
  <si>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</si>
  <si>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</si>
  <si>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</si>
  <si>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</si>
  <si>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</si>
  <si>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</si>
  <si>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</si>
  <si>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</si>
  <si>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</si>
  <si>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</si>
  <si>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</si>
  <si>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</si>
  <si>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</si>
  <si>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</si>
  <si>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</si>
  <si>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</si>
  <si>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</si>
  <si>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</si>
  <si>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</si>
  <si>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</si>
  <si>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</si>
  <si>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</si>
  <si>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</si>
  <si>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</si>
  <si>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</si>
  <si>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</si>
  <si>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</si>
  <si>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</si>
  <si>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</si>
  <si>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</si>
  <si>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</si>
  <si>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</si>
  <si>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</si>
  <si>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</si>
  <si>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</si>
  <si>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</si>
  <si>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</si>
  <si>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</si>
  <si>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 - Държавно обществено осигуряване</t>
  </si>
  <si>
    <t>02 926 13 06</t>
  </si>
  <si>
    <t>Radoslav.Shterbakov@nssi.bg</t>
  </si>
  <si>
    <t>ИВАЙЛО ИВАНОВ</t>
  </si>
  <si>
    <t>ДИМИТЪР НЕДЯЛКОВ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</si>
</sst>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0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4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8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5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4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21" fillId="26" borderId="21" xfId="33" applyNumberFormat="1" applyFont="1" applyFill="1" applyBorder="1" applyAlignment="1">
      <alignment horizontal="center"/>
      <protection/>
    </xf>
    <xf numFmtId="177" fontId="28" fillId="38" borderId="0" xfId="33" applyNumberFormat="1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79" fontId="16" fillId="26" borderId="22" xfId="33" applyNumberFormat="1" applyFont="1" applyFill="1" applyBorder="1" applyAlignment="1">
      <alignment horizontal="left"/>
      <protection/>
    </xf>
    <xf numFmtId="179" fontId="16" fillId="26" borderId="21" xfId="33" applyNumberFormat="1" applyFont="1" applyFill="1" applyBorder="1" applyAlignment="1">
      <alignment horizontal="left"/>
      <protection/>
    </xf>
    <xf numFmtId="177" fontId="28" fillId="26" borderId="0" xfId="33" applyNumberFormat="1" applyFont="1" applyFill="1" applyBorder="1">
      <alignment/>
      <protection/>
    </xf>
    <xf numFmtId="177" fontId="28" fillId="26" borderId="19" xfId="33" applyNumberFormat="1" applyFont="1" applyFill="1" applyBorder="1">
      <alignment/>
      <protection/>
    </xf>
    <xf numFmtId="176" fontId="28" fillId="26" borderId="0" xfId="33" applyNumberFormat="1" applyFont="1" applyFill="1" applyBorder="1" applyAlignment="1">
      <alignment horizontal="center"/>
      <protection/>
    </xf>
    <xf numFmtId="176" fontId="28" fillId="26" borderId="19" xfId="33" applyNumberFormat="1" applyFont="1" applyFill="1" applyBorder="1" applyAlignment="1">
      <alignment horizontal="left"/>
      <protection/>
    </xf>
    <xf numFmtId="181" fontId="156" fillId="39" borderId="23" xfId="0" applyNumberFormat="1" applyFont="1" applyFill="1" applyBorder="1" applyAlignment="1" applyProtection="1" quotePrefix="1">
      <alignment horizontal="center"/>
      <protection/>
    </xf>
    <xf numFmtId="180" fontId="157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33" applyNumberFormat="1" applyFont="1" applyFill="1" applyBorder="1" applyAlignment="1">
      <alignment horizontal="center"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22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153" fillId="40" borderId="28" xfId="33" applyFont="1" applyFill="1" applyBorder="1">
      <alignment/>
      <protection/>
    </xf>
    <xf numFmtId="0" fontId="153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60" fillId="41" borderId="23" xfId="0" applyNumberFormat="1" applyFont="1" applyFill="1" applyBorder="1" applyAlignment="1" applyProtection="1" quotePrefix="1">
      <alignment horizontal="center"/>
      <protection/>
    </xf>
    <xf numFmtId="180" fontId="161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1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9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22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2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22" fillId="33" borderId="0" xfId="40" applyNumberFormat="1" applyFont="1" applyFill="1" applyBorder="1" applyAlignment="1" applyProtection="1">
      <alignment/>
      <protection/>
    </xf>
    <xf numFmtId="38" fontId="22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22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40" applyNumberFormat="1" applyFont="1" applyFill="1" applyBorder="1" applyAlignment="1" applyProtection="1">
      <alignment/>
      <protection/>
    </xf>
    <xf numFmtId="38" fontId="22" fillId="45" borderId="47" xfId="40" applyNumberFormat="1" applyFont="1" applyFill="1" applyBorder="1" applyAlignment="1" applyProtection="1">
      <alignment/>
      <protection/>
    </xf>
    <xf numFmtId="38" fontId="22" fillId="45" borderId="48" xfId="40" applyNumberFormat="1" applyFont="1" applyFill="1" applyBorder="1" applyAlignment="1" applyProtection="1">
      <alignment/>
      <protection/>
    </xf>
    <xf numFmtId="38" fontId="22" fillId="46" borderId="46" xfId="40" applyNumberFormat="1" applyFont="1" applyFill="1" applyBorder="1" applyAlignment="1" applyProtection="1">
      <alignment/>
      <protection/>
    </xf>
    <xf numFmtId="38" fontId="22" fillId="46" borderId="47" xfId="40" applyNumberFormat="1" applyFont="1" applyFill="1" applyBorder="1" applyAlignment="1" applyProtection="1">
      <alignment/>
      <protection/>
    </xf>
    <xf numFmtId="38" fontId="22" fillId="46" borderId="48" xfId="40" applyNumberFormat="1" applyFont="1" applyFill="1" applyBorder="1" applyAlignment="1" applyProtection="1">
      <alignment/>
      <protection/>
    </xf>
    <xf numFmtId="38" fontId="22" fillId="33" borderId="49" xfId="40" applyNumberFormat="1" applyFont="1" applyFill="1" applyBorder="1" applyAlignment="1" applyProtection="1">
      <alignment/>
      <protection/>
    </xf>
    <xf numFmtId="38" fontId="22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40" applyNumberFormat="1" applyFont="1" applyFill="1" applyBorder="1" applyAlignment="1" applyProtection="1">
      <alignment/>
      <protection/>
    </xf>
    <xf numFmtId="38" fontId="28" fillId="44" borderId="58" xfId="40" applyNumberFormat="1" applyFont="1" applyFill="1" applyBorder="1" applyAlignment="1" applyProtection="1">
      <alignment/>
      <protection/>
    </xf>
    <xf numFmtId="38" fontId="28" fillId="44" borderId="51" xfId="40" applyNumberFormat="1" applyFont="1" applyFill="1" applyBorder="1" applyAlignment="1" applyProtection="1">
      <alignment/>
      <protection/>
    </xf>
    <xf numFmtId="38" fontId="28" fillId="44" borderId="52" xfId="40" applyNumberFormat="1" applyFont="1" applyFill="1" applyBorder="1" applyAlignment="1" applyProtection="1">
      <alignment/>
      <protection/>
    </xf>
    <xf numFmtId="38" fontId="28" fillId="44" borderId="53" xfId="40" applyNumberFormat="1" applyFont="1" applyFill="1" applyBorder="1" applyAlignment="1" applyProtection="1">
      <alignment/>
      <protection/>
    </xf>
    <xf numFmtId="38" fontId="28" fillId="44" borderId="54" xfId="40" applyNumberFormat="1" applyFont="1" applyFill="1" applyBorder="1" applyAlignment="1" applyProtection="1">
      <alignment/>
      <protection/>
    </xf>
    <xf numFmtId="38" fontId="22" fillId="33" borderId="59" xfId="40" applyNumberFormat="1" applyFont="1" applyFill="1" applyBorder="1" applyAlignment="1" applyProtection="1">
      <alignment/>
      <protection/>
    </xf>
    <xf numFmtId="38" fontId="22" fillId="33" borderId="22" xfId="40" applyNumberFormat="1" applyFont="1" applyFill="1" applyBorder="1" applyAlignment="1" applyProtection="1">
      <alignment/>
      <protection/>
    </xf>
    <xf numFmtId="38" fontId="22" fillId="33" borderId="56" xfId="40" applyNumberFormat="1" applyFont="1" applyFill="1" applyBorder="1" applyAlignment="1" applyProtection="1">
      <alignment/>
      <protection/>
    </xf>
    <xf numFmtId="38" fontId="28" fillId="44" borderId="47" xfId="40" applyNumberFormat="1" applyFont="1" applyFill="1" applyBorder="1" applyAlignment="1" applyProtection="1">
      <alignment/>
      <protection/>
    </xf>
    <xf numFmtId="38" fontId="28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63" fillId="33" borderId="31" xfId="0" applyNumberFormat="1" applyFont="1" applyFill="1" applyBorder="1" applyAlignment="1" applyProtection="1">
      <alignment horizontal="center"/>
      <protection locked="0"/>
    </xf>
    <xf numFmtId="183" fontId="163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22" fillId="33" borderId="66" xfId="40" applyNumberFormat="1" applyFont="1" applyFill="1" applyBorder="1" applyAlignment="1" applyProtection="1">
      <alignment/>
      <protection/>
    </xf>
    <xf numFmtId="38" fontId="22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22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8" fillId="44" borderId="55" xfId="40" applyNumberFormat="1" applyFont="1" applyFill="1" applyBorder="1" applyAlignment="1" applyProtection="1">
      <alignment/>
      <protection/>
    </xf>
    <xf numFmtId="38" fontId="28" fillId="44" borderId="63" xfId="40" applyNumberFormat="1" applyFont="1" applyFill="1" applyBorder="1" applyAlignment="1" applyProtection="1">
      <alignment/>
      <protection/>
    </xf>
    <xf numFmtId="38" fontId="28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64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5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22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22" fillId="44" borderId="59" xfId="40" applyNumberFormat="1" applyFont="1" applyFill="1" applyBorder="1" applyAlignment="1" applyProtection="1">
      <alignment horizontal="center"/>
      <protection/>
    </xf>
    <xf numFmtId="38" fontId="22" fillId="44" borderId="22" xfId="40" applyNumberFormat="1" applyFont="1" applyFill="1" applyBorder="1" applyAlignment="1" applyProtection="1">
      <alignment horizontal="center"/>
      <protection/>
    </xf>
    <xf numFmtId="38" fontId="22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8" fillId="44" borderId="46" xfId="40" applyNumberFormat="1" applyFont="1" applyFill="1" applyBorder="1" applyAlignment="1" applyProtection="1">
      <alignment horizontal="center"/>
      <protection/>
    </xf>
    <xf numFmtId="38" fontId="28" fillId="44" borderId="47" xfId="40" applyNumberFormat="1" applyFont="1" applyFill="1" applyBorder="1" applyAlignment="1" applyProtection="1">
      <alignment horizontal="center"/>
      <protection/>
    </xf>
    <xf numFmtId="38" fontId="28" fillId="44" borderId="48" xfId="40" applyNumberFormat="1" applyFont="1" applyFill="1" applyBorder="1" applyAlignment="1" applyProtection="1">
      <alignment horizontal="center"/>
      <protection/>
    </xf>
    <xf numFmtId="38" fontId="22" fillId="33" borderId="59" xfId="40" applyNumberFormat="1" applyFont="1" applyFill="1" applyBorder="1" applyAlignment="1" applyProtection="1">
      <alignment horizontal="center"/>
      <protection/>
    </xf>
    <xf numFmtId="38" fontId="22" fillId="33" borderId="22" xfId="40" applyNumberFormat="1" applyFont="1" applyFill="1" applyBorder="1" applyAlignment="1" applyProtection="1">
      <alignment horizontal="center"/>
      <protection/>
    </xf>
    <xf numFmtId="38" fontId="22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22" fillId="33" borderId="66" xfId="40" applyNumberFormat="1" applyFont="1" applyFill="1" applyBorder="1" applyAlignment="1" applyProtection="1">
      <alignment horizontal="left"/>
      <protection/>
    </xf>
    <xf numFmtId="38" fontId="22" fillId="33" borderId="49" xfId="40" applyNumberFormat="1" applyFont="1" applyFill="1" applyBorder="1" applyAlignment="1" applyProtection="1">
      <alignment horizontal="left"/>
      <protection/>
    </xf>
    <xf numFmtId="38" fontId="22" fillId="33" borderId="50" xfId="40" applyNumberFormat="1" applyFont="1" applyFill="1" applyBorder="1" applyAlignment="1" applyProtection="1">
      <alignment horizontal="left"/>
      <protection/>
    </xf>
    <xf numFmtId="38" fontId="22" fillId="33" borderId="65" xfId="40" applyNumberFormat="1" applyFont="1" applyFill="1" applyBorder="1" applyAlignment="1" applyProtection="1">
      <alignment horizontal="left"/>
      <protection/>
    </xf>
    <xf numFmtId="38" fontId="22" fillId="33" borderId="34" xfId="40" applyNumberFormat="1" applyFont="1" applyFill="1" applyBorder="1" applyAlignment="1" applyProtection="1">
      <alignment horizontal="left"/>
      <protection/>
    </xf>
    <xf numFmtId="0" fontId="166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8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7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9" fillId="39" borderId="23" xfId="0" applyNumberFormat="1" applyFont="1" applyFill="1" applyBorder="1" applyAlignment="1" applyProtection="1" quotePrefix="1">
      <alignment horizontal="center"/>
      <protection/>
    </xf>
    <xf numFmtId="191" fontId="166" fillId="42" borderId="23" xfId="0" applyNumberFormat="1" applyFont="1" applyFill="1" applyBorder="1" applyAlignment="1" applyProtection="1" quotePrefix="1">
      <alignment horizontal="center"/>
      <protection/>
    </xf>
    <xf numFmtId="191" fontId="167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8" fillId="38" borderId="107" xfId="0" applyNumberFormat="1" applyFont="1" applyFill="1" applyBorder="1" applyAlignment="1" applyProtection="1">
      <alignment horizontal="center"/>
      <protection/>
    </xf>
    <xf numFmtId="182" fontId="168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9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70" fillId="49" borderId="0" xfId="37" applyFont="1" applyFill="1" applyBorder="1" applyAlignment="1" applyProtection="1">
      <alignment horizontal="center"/>
      <protection/>
    </xf>
    <xf numFmtId="174" fontId="169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22" fillId="45" borderId="0" xfId="40" applyNumberFormat="1" applyFont="1" applyFill="1" applyBorder="1" applyAlignment="1" applyProtection="1">
      <alignment/>
      <protection/>
    </xf>
    <xf numFmtId="0" fontId="171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71" fillId="35" borderId="0" xfId="39" applyFont="1" applyFill="1" applyBorder="1" applyAlignment="1" applyProtection="1">
      <alignment/>
      <protection/>
    </xf>
    <xf numFmtId="0" fontId="170" fillId="33" borderId="0" xfId="37" applyFont="1" applyFill="1" applyBorder="1" applyAlignment="1" applyProtection="1">
      <alignment horizontal="center"/>
      <protection/>
    </xf>
    <xf numFmtId="172" fontId="61" fillId="50" borderId="31" xfId="39" applyNumberFormat="1" applyFont="1" applyFill="1" applyBorder="1" applyAlignment="1" applyProtection="1">
      <alignment horizontal="center" vertical="center"/>
      <protection locked="0"/>
    </xf>
    <xf numFmtId="174" fontId="151" fillId="26" borderId="0" xfId="40" applyNumberFormat="1" applyFont="1" applyFill="1" applyAlignment="1" applyProtection="1">
      <alignment/>
      <protection/>
    </xf>
    <xf numFmtId="0" fontId="154" fillId="35" borderId="0" xfId="39" applyFont="1" applyFill="1" applyBorder="1" applyProtection="1">
      <alignment/>
      <protection/>
    </xf>
    <xf numFmtId="0" fontId="172" fillId="35" borderId="0" xfId="39" applyFont="1" applyFill="1" applyBorder="1" applyProtection="1">
      <alignment/>
      <protection/>
    </xf>
    <xf numFmtId="0" fontId="172" fillId="35" borderId="0" xfId="39" applyFont="1" applyFill="1" applyProtection="1">
      <alignment/>
      <protection/>
    </xf>
    <xf numFmtId="180" fontId="160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20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20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73" fillId="33" borderId="49" xfId="0" applyFont="1" applyFill="1" applyBorder="1" applyAlignment="1" applyProtection="1">
      <alignment horizontal="center"/>
      <protection/>
    </xf>
    <xf numFmtId="0" fontId="174" fillId="26" borderId="49" xfId="0" applyFont="1" applyFill="1" applyBorder="1" applyAlignment="1" applyProtection="1">
      <alignment horizontal="center"/>
      <protection locked="0"/>
    </xf>
    <xf numFmtId="172" fontId="175" fillId="33" borderId="31" xfId="39" applyNumberFormat="1" applyFont="1" applyFill="1" applyBorder="1" applyAlignment="1" applyProtection="1">
      <alignment horizontal="center" vertical="center"/>
      <protection/>
    </xf>
    <xf numFmtId="172" fontId="176" fillId="33" borderId="31" xfId="39" applyNumberFormat="1" applyFont="1" applyFill="1" applyBorder="1" applyAlignment="1" applyProtection="1">
      <alignment horizontal="center" vertical="center"/>
      <protection/>
    </xf>
    <xf numFmtId="0" fontId="16" fillId="33" borderId="31" xfId="39" applyNumberFormat="1" applyFont="1" applyFill="1" applyBorder="1" applyAlignment="1" applyProtection="1">
      <alignment horizontal="center" vertical="center"/>
      <protection/>
    </xf>
    <xf numFmtId="0" fontId="16" fillId="38" borderId="31" xfId="39" applyNumberFormat="1" applyFont="1" applyFill="1" applyBorder="1" applyAlignment="1" applyProtection="1">
      <alignment horizontal="center" vertical="center"/>
      <protection locked="0"/>
    </xf>
    <xf numFmtId="38" fontId="19" fillId="33" borderId="64" xfId="40" applyNumberFormat="1" applyFont="1" applyFill="1" applyBorder="1" applyAlignment="1" applyProtection="1">
      <alignment/>
      <protection/>
    </xf>
    <xf numFmtId="38" fontId="19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8" fillId="33" borderId="74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7" fillId="33" borderId="119" xfId="0" applyNumberFormat="1" applyFont="1" applyFill="1" applyBorder="1" applyAlignment="1" applyProtection="1" quotePrefix="1">
      <alignment/>
      <protection/>
    </xf>
    <xf numFmtId="174" fontId="177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7" fillId="26" borderId="119" xfId="0" applyNumberFormat="1" applyFont="1" applyFill="1" applyBorder="1" applyAlignment="1" applyProtection="1" quotePrefix="1">
      <alignment/>
      <protection/>
    </xf>
    <xf numFmtId="174" fontId="178" fillId="26" borderId="36" xfId="0" applyNumberFormat="1" applyFont="1" applyFill="1" applyBorder="1" applyAlignment="1" applyProtection="1" quotePrefix="1">
      <alignment/>
      <protection/>
    </xf>
    <xf numFmtId="174" fontId="177" fillId="33" borderId="90" xfId="0" applyNumberFormat="1" applyFont="1" applyFill="1" applyBorder="1" applyAlignment="1" applyProtection="1" quotePrefix="1">
      <alignment/>
      <protection/>
    </xf>
    <xf numFmtId="174" fontId="178" fillId="33" borderId="91" xfId="0" applyNumberFormat="1" applyFont="1" applyFill="1" applyBorder="1" applyAlignment="1" applyProtection="1" quotePrefix="1">
      <alignment/>
      <protection/>
    </xf>
    <xf numFmtId="174" fontId="178" fillId="33" borderId="36" xfId="0" applyNumberFormat="1" applyFont="1" applyFill="1" applyBorder="1" applyAlignment="1" applyProtection="1" quotePrefix="1">
      <alignment/>
      <protection/>
    </xf>
    <xf numFmtId="0" fontId="39" fillId="33" borderId="120" xfId="39" applyFont="1" applyFill="1" applyBorder="1" applyProtection="1">
      <alignment/>
      <protection/>
    </xf>
    <xf numFmtId="0" fontId="39" fillId="33" borderId="47" xfId="39" applyFont="1" applyFill="1" applyBorder="1" applyProtection="1">
      <alignment/>
      <protection/>
    </xf>
    <xf numFmtId="0" fontId="39" fillId="33" borderId="33" xfId="39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9" fillId="51" borderId="121" xfId="0" applyNumberFormat="1" applyFont="1" applyFill="1" applyBorder="1" applyAlignment="1" applyProtection="1">
      <alignment horizontal="center"/>
      <protection/>
    </xf>
    <xf numFmtId="182" fontId="180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1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183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8" fillId="38" borderId="122" xfId="0" applyNumberFormat="1" applyFont="1" applyFill="1" applyBorder="1" applyAlignment="1" applyProtection="1">
      <alignment horizontal="center"/>
      <protection/>
    </xf>
    <xf numFmtId="182" fontId="168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8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84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9" fillId="26" borderId="0" xfId="0" applyNumberFormat="1" applyFont="1" applyFill="1" applyBorder="1" applyAlignment="1" applyProtection="1" quotePrefix="1">
      <alignment horizontal="center"/>
      <protection/>
    </xf>
    <xf numFmtId="174" fontId="169" fillId="33" borderId="0" xfId="0" applyNumberFormat="1" applyFont="1" applyFill="1" applyBorder="1" applyAlignment="1" applyProtection="1" quotePrefix="1">
      <alignment horizontal="center"/>
      <protection/>
    </xf>
    <xf numFmtId="0" fontId="155" fillId="26" borderId="72" xfId="33" applyFont="1" applyFill="1" applyBorder="1">
      <alignment/>
      <protection/>
    </xf>
    <xf numFmtId="0" fontId="26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5" fillId="26" borderId="17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5" fillId="26" borderId="17" xfId="33" applyFont="1" applyFill="1" applyBorder="1">
      <alignment/>
      <protection/>
    </xf>
    <xf numFmtId="0" fontId="155" fillId="26" borderId="30" xfId="33" applyFont="1" applyFill="1" applyBorder="1">
      <alignment/>
      <protection/>
    </xf>
    <xf numFmtId="0" fontId="26" fillId="26" borderId="19" xfId="33" applyFont="1" applyFill="1" applyBorder="1">
      <alignment/>
      <protection/>
    </xf>
    <xf numFmtId="0" fontId="155" fillId="26" borderId="72" xfId="33" applyFont="1" applyFill="1" applyBorder="1" quotePrefix="1">
      <alignment/>
      <protection/>
    </xf>
    <xf numFmtId="0" fontId="155" fillId="26" borderId="17" xfId="33" applyFont="1" applyFill="1" applyBorder="1" quotePrefix="1">
      <alignment/>
      <protection/>
    </xf>
    <xf numFmtId="176" fontId="32" fillId="53" borderId="0" xfId="33" applyNumberFormat="1" applyFont="1" applyFill="1" applyBorder="1" applyAlignment="1">
      <alignment horizontal="center"/>
      <protection/>
    </xf>
    <xf numFmtId="179" fontId="32" fillId="53" borderId="0" xfId="33" applyNumberFormat="1" applyFont="1" applyFill="1" applyBorder="1" applyAlignment="1">
      <alignment horizontal="center"/>
      <protection/>
    </xf>
    <xf numFmtId="179" fontId="28" fillId="26" borderId="0" xfId="33" applyNumberFormat="1" applyFont="1" applyFill="1" applyBorder="1" applyAlignment="1">
      <alignment horizontal="center"/>
      <protection/>
    </xf>
    <xf numFmtId="176" fontId="28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8" fillId="33" borderId="0" xfId="33" applyNumberFormat="1" applyFont="1" applyFill="1" applyBorder="1" applyAlignment="1">
      <alignment/>
      <protection/>
    </xf>
    <xf numFmtId="179" fontId="28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16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0" fontId="16" fillId="26" borderId="72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18" xfId="33" applyFont="1" applyFill="1" applyBorder="1">
      <alignment/>
      <protection/>
    </xf>
    <xf numFmtId="0" fontId="16" fillId="26" borderId="30" xfId="33" applyFont="1" applyFill="1" applyBorder="1">
      <alignment/>
      <protection/>
    </xf>
    <xf numFmtId="0" fontId="16" fillId="38" borderId="19" xfId="33" applyFont="1" applyFill="1" applyBorder="1">
      <alignment/>
      <protection/>
    </xf>
    <xf numFmtId="0" fontId="16" fillId="38" borderId="15" xfId="33" applyFont="1" applyFill="1" applyBorder="1">
      <alignment/>
      <protection/>
    </xf>
    <xf numFmtId="0" fontId="16" fillId="37" borderId="0" xfId="33" applyFont="1" applyFill="1">
      <alignment/>
      <protection/>
    </xf>
    <xf numFmtId="193" fontId="151" fillId="40" borderId="28" xfId="34" applyNumberFormat="1" applyFont="1" applyFill="1" applyBorder="1" applyAlignment="1">
      <alignment horizontal="center"/>
      <protection/>
    </xf>
    <xf numFmtId="179" fontId="28" fillId="26" borderId="0" xfId="33" applyNumberFormat="1" applyFont="1" applyFill="1" applyBorder="1" applyAlignment="1">
      <alignment horizontal="center"/>
      <protection/>
    </xf>
    <xf numFmtId="179" fontId="28" fillId="33" borderId="0" xfId="33" applyNumberFormat="1" applyFont="1" applyFill="1" applyBorder="1" applyAlignment="1">
      <alignment horizontal="center"/>
      <protection/>
    </xf>
    <xf numFmtId="177" fontId="28" fillId="53" borderId="0" xfId="33" applyNumberFormat="1" applyFont="1" applyFill="1" applyBorder="1" applyAlignment="1">
      <alignment horizontal="center"/>
      <protection/>
    </xf>
    <xf numFmtId="177" fontId="28" fillId="33" borderId="0" xfId="33" applyNumberFormat="1" applyFont="1" applyFill="1" applyBorder="1" applyAlignment="1">
      <alignment horizontal="center"/>
      <protection/>
    </xf>
    <xf numFmtId="176" fontId="28" fillId="26" borderId="0" xfId="33" applyNumberFormat="1" applyFont="1" applyFill="1" applyBorder="1" applyAlignment="1">
      <alignment horizontal="center"/>
      <protection/>
    </xf>
    <xf numFmtId="178" fontId="28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8" fillId="38" borderId="0" xfId="33" applyNumberFormat="1" applyFont="1" applyFill="1" applyBorder="1" applyAlignment="1">
      <alignment horizontal="center"/>
      <protection/>
    </xf>
    <xf numFmtId="38" fontId="184" fillId="44" borderId="46" xfId="40" applyNumberFormat="1" applyFont="1" applyFill="1" applyBorder="1" applyAlignment="1" applyProtection="1">
      <alignment horizontal="center"/>
      <protection/>
    </xf>
    <xf numFmtId="38" fontId="184" fillId="44" borderId="47" xfId="40" applyNumberFormat="1" applyFont="1" applyFill="1" applyBorder="1" applyAlignment="1" applyProtection="1">
      <alignment horizontal="center"/>
      <protection/>
    </xf>
    <xf numFmtId="38" fontId="184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5" fillId="46" borderId="32" xfId="33" applyNumberFormat="1" applyFont="1" applyFill="1" applyBorder="1" applyAlignment="1" applyProtection="1">
      <alignment horizontal="center" vertical="center"/>
      <protection locked="0"/>
    </xf>
    <xf numFmtId="186" fontId="185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22" fillId="46" borderId="46" xfId="40" applyNumberFormat="1" applyFont="1" applyFill="1" applyBorder="1" applyAlignment="1" applyProtection="1">
      <alignment horizontal="center"/>
      <protection/>
    </xf>
    <xf numFmtId="38" fontId="22" fillId="46" borderId="47" xfId="40" applyNumberFormat="1" applyFont="1" applyFill="1" applyBorder="1" applyAlignment="1" applyProtection="1">
      <alignment horizontal="center"/>
      <protection/>
    </xf>
    <xf numFmtId="38" fontId="22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16" fillId="33" borderId="64" xfId="40" applyNumberFormat="1" applyFont="1" applyFill="1" applyBorder="1" applyAlignment="1" applyProtection="1">
      <alignment horizontal="center"/>
      <protection/>
    </xf>
    <xf numFmtId="38" fontId="16" fillId="33" borderId="53" xfId="40" applyNumberFormat="1" applyFont="1" applyFill="1" applyBorder="1" applyAlignment="1" applyProtection="1">
      <alignment horizontal="center"/>
      <protection/>
    </xf>
    <xf numFmtId="38" fontId="16" fillId="33" borderId="54" xfId="40" applyNumberFormat="1" applyFont="1" applyFill="1" applyBorder="1" applyAlignment="1" applyProtection="1">
      <alignment horizontal="center"/>
      <protection/>
    </xf>
    <xf numFmtId="38" fontId="51" fillId="33" borderId="66" xfId="40" applyNumberFormat="1" applyFont="1" applyFill="1" applyBorder="1" applyAlignment="1" applyProtection="1">
      <alignment horizontal="center"/>
      <protection/>
    </xf>
    <xf numFmtId="38" fontId="51" fillId="33" borderId="49" xfId="40" applyNumberFormat="1" applyFont="1" applyFill="1" applyBorder="1" applyAlignment="1" applyProtection="1">
      <alignment horizontal="center"/>
      <protection/>
    </xf>
    <xf numFmtId="38" fontId="51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64" fillId="47" borderId="69" xfId="40" applyNumberFormat="1" applyFont="1" applyFill="1" applyBorder="1" applyAlignment="1" applyProtection="1">
      <alignment horizontal="center"/>
      <protection/>
    </xf>
    <xf numFmtId="38" fontId="164" fillId="47" borderId="19" xfId="40" applyNumberFormat="1" applyFont="1" applyFill="1" applyBorder="1" applyAlignment="1" applyProtection="1">
      <alignment horizontal="center"/>
      <protection/>
    </xf>
    <xf numFmtId="38" fontId="164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8" fillId="44" borderId="55" xfId="40" applyNumberFormat="1" applyFont="1" applyFill="1" applyBorder="1" applyAlignment="1" applyProtection="1">
      <alignment horizontal="center"/>
      <protection/>
    </xf>
    <xf numFmtId="38" fontId="28" fillId="44" borderId="57" xfId="40" applyNumberFormat="1" applyFont="1" applyFill="1" applyBorder="1" applyAlignment="1" applyProtection="1">
      <alignment horizontal="center"/>
      <protection/>
    </xf>
    <xf numFmtId="38" fontId="28" fillId="44" borderId="58" xfId="40" applyNumberFormat="1" applyFont="1" applyFill="1" applyBorder="1" applyAlignment="1" applyProtection="1">
      <alignment horizontal="center"/>
      <protection/>
    </xf>
    <xf numFmtId="38" fontId="28" fillId="44" borderId="63" xfId="40" applyNumberFormat="1" applyFont="1" applyFill="1" applyBorder="1" applyAlignment="1" applyProtection="1">
      <alignment horizontal="center"/>
      <protection/>
    </xf>
    <xf numFmtId="38" fontId="28" fillId="44" borderId="51" xfId="40" applyNumberFormat="1" applyFont="1" applyFill="1" applyBorder="1" applyAlignment="1" applyProtection="1">
      <alignment horizontal="center"/>
      <protection/>
    </xf>
    <xf numFmtId="38" fontId="28" fillId="44" borderId="52" xfId="40" applyNumberFormat="1" applyFont="1" applyFill="1" applyBorder="1" applyAlignment="1" applyProtection="1">
      <alignment horizontal="center"/>
      <protection/>
    </xf>
    <xf numFmtId="38" fontId="28" fillId="44" borderId="64" xfId="40" applyNumberFormat="1" applyFont="1" applyFill="1" applyBorder="1" applyAlignment="1" applyProtection="1">
      <alignment horizontal="center"/>
      <protection/>
    </xf>
    <xf numFmtId="38" fontId="28" fillId="44" borderId="53" xfId="40" applyNumberFormat="1" applyFont="1" applyFill="1" applyBorder="1" applyAlignment="1" applyProtection="1">
      <alignment horizontal="center"/>
      <protection/>
    </xf>
    <xf numFmtId="38" fontId="28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8" fillId="54" borderId="46" xfId="40" applyNumberFormat="1" applyFont="1" applyFill="1" applyBorder="1" applyAlignment="1" applyProtection="1">
      <alignment horizontal="center"/>
      <protection/>
    </xf>
    <xf numFmtId="38" fontId="28" fillId="54" borderId="47" xfId="40" applyNumberFormat="1" applyFont="1" applyFill="1" applyBorder="1" applyAlignment="1" applyProtection="1">
      <alignment horizontal="center"/>
      <protection/>
    </xf>
    <xf numFmtId="38" fontId="28" fillId="54" borderId="48" xfId="40" applyNumberFormat="1" applyFont="1" applyFill="1" applyBorder="1" applyAlignment="1" applyProtection="1">
      <alignment horizontal="center"/>
      <protection/>
    </xf>
    <xf numFmtId="0" fontId="186" fillId="26" borderId="0" xfId="36" applyFont="1" applyFill="1" applyBorder="1" applyAlignment="1" applyProtection="1">
      <alignment horizontal="center"/>
      <protection/>
    </xf>
    <xf numFmtId="185" fontId="161" fillId="33" borderId="32" xfId="36" applyNumberFormat="1" applyFont="1" applyFill="1" applyBorder="1" applyAlignment="1" applyProtection="1">
      <alignment horizontal="center"/>
      <protection/>
    </xf>
    <xf numFmtId="185" fontId="161" fillId="33" borderId="47" xfId="36" applyNumberFormat="1" applyFont="1" applyFill="1" applyBorder="1" applyAlignment="1" applyProtection="1">
      <alignment horizontal="center"/>
      <protection/>
    </xf>
    <xf numFmtId="185" fontId="161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8" fillId="50" borderId="17" xfId="39" applyFont="1" applyFill="1" applyBorder="1" applyAlignment="1" applyProtection="1">
      <alignment horizontal="center" vertical="top"/>
      <protection/>
    </xf>
    <xf numFmtId="0" fontId="18" fillId="50" borderId="0" xfId="39" applyFont="1" applyFill="1" applyBorder="1" applyAlignment="1" applyProtection="1">
      <alignment horizontal="center" vertical="top"/>
      <protection/>
    </xf>
    <xf numFmtId="0" fontId="18" fillId="50" borderId="18" xfId="39" applyFont="1" applyFill="1" applyBorder="1" applyAlignment="1" applyProtection="1">
      <alignment horizontal="center" vertical="top"/>
      <protection/>
    </xf>
    <xf numFmtId="185" fontId="187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187" fontId="151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32" xfId="70" applyFill="1" applyBorder="1" applyAlignment="1" applyProtection="1">
      <alignment horizontal="center" vertical="center"/>
      <protection locked="0"/>
    </xf>
    <xf numFmtId="0" fontId="188" fillId="36" borderId="47" xfId="70" applyFont="1" applyFill="1" applyBorder="1" applyAlignment="1" applyProtection="1">
      <alignment horizontal="center" vertical="center"/>
      <protection locked="0"/>
    </xf>
    <xf numFmtId="0" fontId="188" fillId="36" borderId="33" xfId="70" applyFont="1" applyFill="1" applyBorder="1" applyAlignment="1" applyProtection="1">
      <alignment horizontal="center" vertical="center"/>
      <protection locked="0"/>
    </xf>
    <xf numFmtId="38" fontId="150" fillId="33" borderId="32" xfId="70" applyNumberFormat="1" applyFill="1" applyBorder="1" applyAlignment="1" applyProtection="1">
      <alignment horizontal="center" vertical="center"/>
      <protection locked="0"/>
    </xf>
    <xf numFmtId="38" fontId="189" fillId="33" borderId="47" xfId="70" applyNumberFormat="1" applyFont="1" applyFill="1" applyBorder="1" applyAlignment="1" applyProtection="1">
      <alignment horizontal="center" vertical="center"/>
      <protection locked="0"/>
    </xf>
    <xf numFmtId="38" fontId="189" fillId="33" borderId="33" xfId="70" applyNumberFormat="1" applyFont="1" applyFill="1" applyBorder="1" applyAlignment="1" applyProtection="1">
      <alignment horizontal="center" vertical="center"/>
      <protection locked="0"/>
    </xf>
    <xf numFmtId="0" fontId="59" fillId="50" borderId="124" xfId="39" applyFont="1" applyFill="1" applyBorder="1" applyAlignment="1" applyProtection="1" quotePrefix="1">
      <alignment horizontal="center" wrapText="1"/>
      <protection locked="0"/>
    </xf>
    <xf numFmtId="0" fontId="59" fillId="50" borderId="57" xfId="39" applyFont="1" applyFill="1" applyBorder="1" applyAlignment="1" applyProtection="1">
      <alignment horizontal="center" wrapText="1"/>
      <protection locked="0"/>
    </xf>
    <xf numFmtId="0" fontId="59" fillId="50" borderId="125" xfId="39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90" fillId="26" borderId="49" xfId="33" applyFont="1" applyFill="1" applyBorder="1" applyAlignment="1" applyProtection="1" quotePrefix="1">
      <alignment horizontal="center"/>
      <protection/>
    </xf>
    <xf numFmtId="0" fontId="191" fillId="38" borderId="30" xfId="39" applyFont="1" applyFill="1" applyBorder="1" applyAlignment="1" applyProtection="1">
      <alignment horizontal="center" vertical="center" wrapText="1"/>
      <protection locked="0"/>
    </xf>
    <xf numFmtId="0" fontId="191" fillId="38" borderId="19" xfId="39" applyFont="1" applyFill="1" applyBorder="1" applyAlignment="1" applyProtection="1">
      <alignment horizontal="center" vertical="center" wrapText="1"/>
      <protection locked="0"/>
    </xf>
    <xf numFmtId="0" fontId="191" fillId="38" borderId="20" xfId="39" applyFont="1" applyFill="1" applyBorder="1" applyAlignment="1" applyProtection="1">
      <alignment horizontal="center" vertical="center" wrapText="1"/>
      <protection locked="0"/>
    </xf>
    <xf numFmtId="0" fontId="192" fillId="33" borderId="65" xfId="37" applyFont="1" applyFill="1" applyBorder="1" applyAlignment="1" applyProtection="1">
      <alignment horizontal="center"/>
      <protection/>
    </xf>
    <xf numFmtId="0" fontId="192" fillId="33" borderId="0" xfId="37" applyFont="1" applyFill="1" applyBorder="1" applyAlignment="1" applyProtection="1">
      <alignment horizontal="center"/>
      <protection/>
    </xf>
    <xf numFmtId="0" fontId="192" fillId="33" borderId="34" xfId="37" applyFont="1" applyFill="1" applyBorder="1" applyAlignment="1" applyProtection="1">
      <alignment horizontal="center"/>
      <protection/>
    </xf>
    <xf numFmtId="0" fontId="170" fillId="49" borderId="119" xfId="37" applyFont="1" applyFill="1" applyBorder="1" applyAlignment="1" applyProtection="1">
      <alignment horizontal="center"/>
      <protection/>
    </xf>
    <xf numFmtId="0" fontId="34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7" fillId="33" borderId="0" xfId="36" applyNumberFormat="1" applyFont="1" applyFill="1" applyBorder="1" applyAlignment="1" applyProtection="1">
      <alignment horizontal="center"/>
      <protection/>
    </xf>
    <xf numFmtId="0" fontId="190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92" fillId="33" borderId="119" xfId="37" applyFont="1" applyFill="1" applyBorder="1" applyAlignment="1" applyProtection="1">
      <alignment horizontal="center"/>
      <protection/>
    </xf>
    <xf numFmtId="0" fontId="192" fillId="33" borderId="126" xfId="37" applyFont="1" applyFill="1" applyBorder="1" applyAlignment="1" applyProtection="1">
      <alignment horizontal="center"/>
      <protection/>
    </xf>
    <xf numFmtId="0" fontId="22" fillId="36" borderId="124" xfId="39" applyFont="1" applyFill="1" applyBorder="1" applyAlignment="1" applyProtection="1" quotePrefix="1">
      <alignment horizontal="center" wrapText="1"/>
      <protection/>
    </xf>
    <xf numFmtId="0" fontId="22" fillId="36" borderId="57" xfId="39" applyFont="1" applyFill="1" applyBorder="1" applyAlignment="1" applyProtection="1">
      <alignment horizontal="center" wrapText="1"/>
      <protection/>
    </xf>
    <xf numFmtId="0" fontId="22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5" fillId="46" borderId="32" xfId="33" applyNumberFormat="1" applyFont="1" applyFill="1" applyBorder="1" applyAlignment="1" applyProtection="1">
      <alignment horizontal="center" vertical="center"/>
      <protection/>
    </xf>
    <xf numFmtId="186" fontId="185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2" fillId="33" borderId="30" xfId="39" applyFont="1" applyFill="1" applyBorder="1" applyAlignment="1" applyProtection="1">
      <alignment horizontal="center" vertical="center" wrapText="1"/>
      <protection/>
    </xf>
    <xf numFmtId="0" fontId="62" fillId="33" borderId="19" xfId="39" applyFont="1" applyFill="1" applyBorder="1" applyAlignment="1" applyProtection="1">
      <alignment horizontal="center" vertical="center" wrapText="1"/>
      <protection/>
    </xf>
    <xf numFmtId="0" fontId="62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93" fillId="36" borderId="32" xfId="70" applyFont="1" applyFill="1" applyBorder="1" applyAlignment="1" applyProtection="1">
      <alignment horizontal="center" vertical="center"/>
      <protection/>
    </xf>
    <xf numFmtId="0" fontId="193" fillId="36" borderId="47" xfId="70" applyFont="1" applyFill="1" applyBorder="1" applyAlignment="1" applyProtection="1">
      <alignment horizontal="center" vertical="center"/>
      <protection/>
    </xf>
    <xf numFmtId="0" fontId="193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8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>
        <v>121082521</v>
      </c>
      <c r="J1" s="655"/>
      <c r="K1" s="444"/>
      <c r="L1" s="452" t="s">
        <v>254</v>
      </c>
      <c r="M1" s="448">
        <v>5500</v>
      </c>
      <c r="N1" s="444"/>
      <c r="O1" s="452" t="s">
        <v>246</v>
      </c>
      <c r="P1" s="471" t="s">
        <v>374</v>
      </c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 t="s">
        <v>375</v>
      </c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Национален осигурителен институт - Държавно обществено осигуряване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298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4970960846</v>
      </c>
      <c r="G15" s="246">
        <v>5914007336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4970960846</v>
      </c>
      <c r="P15" s="395">
        <f t="shared" si="0"/>
        <v>5914007336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16246340</v>
      </c>
      <c r="G18" s="246">
        <v>26822167</v>
      </c>
      <c r="H18" s="15"/>
      <c r="I18" s="246"/>
      <c r="J18" s="245"/>
      <c r="K18" s="243"/>
      <c r="L18" s="246"/>
      <c r="M18" s="245"/>
      <c r="N18" s="243"/>
      <c r="O18" s="382">
        <f t="shared" si="0"/>
        <v>16246340</v>
      </c>
      <c r="P18" s="395">
        <f t="shared" si="0"/>
        <v>26822167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3977880</v>
      </c>
      <c r="G19" s="248">
        <v>5318952</v>
      </c>
      <c r="H19" s="15"/>
      <c r="I19" s="248"/>
      <c r="J19" s="247"/>
      <c r="K19" s="243"/>
      <c r="L19" s="248"/>
      <c r="M19" s="247"/>
      <c r="N19" s="243"/>
      <c r="O19" s="377">
        <f t="shared" si="0"/>
        <v>3977880</v>
      </c>
      <c r="P19" s="429">
        <f t="shared" si="0"/>
        <v>5318952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32754</v>
      </c>
      <c r="G20" s="248">
        <v>44923</v>
      </c>
      <c r="H20" s="15"/>
      <c r="I20" s="248"/>
      <c r="J20" s="247"/>
      <c r="K20" s="243"/>
      <c r="L20" s="248"/>
      <c r="M20" s="247"/>
      <c r="N20" s="243"/>
      <c r="O20" s="377">
        <f t="shared" si="0"/>
        <v>32754</v>
      </c>
      <c r="P20" s="429">
        <f t="shared" si="0"/>
        <v>44923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8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539491</v>
      </c>
      <c r="G22" s="248">
        <v>930720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539491</v>
      </c>
      <c r="P22" s="429">
        <f t="shared" si="0"/>
        <v>930720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60716274</v>
      </c>
      <c r="G24" s="250">
        <v>76970074</v>
      </c>
      <c r="H24" s="15"/>
      <c r="I24" s="250"/>
      <c r="J24" s="249"/>
      <c r="K24" s="243"/>
      <c r="L24" s="250"/>
      <c r="M24" s="249"/>
      <c r="N24" s="243"/>
      <c r="O24" s="378">
        <f t="shared" si="0"/>
        <v>60716274</v>
      </c>
      <c r="P24" s="401">
        <f t="shared" si="0"/>
        <v>76970074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5052473585</v>
      </c>
      <c r="G25" s="251">
        <f>+ROUND(+SUM(G15,G16,G18,G19,G20,G21,G22,G23,G24),0)</f>
        <v>6024094172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5052473585</v>
      </c>
      <c r="P25" s="380">
        <f>+ROUND(+SUM(P15,P16,P18,P19,P20,P21,P22,P23,P24),0)</f>
        <v>6024094172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3355</v>
      </c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3355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3355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3355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-911310</v>
      </c>
      <c r="G37" s="263">
        <v>-1047516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-911310</v>
      </c>
      <c r="P37" s="380">
        <f t="shared" si="2"/>
        <v>-1047516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-667842</v>
      </c>
      <c r="G38" s="265">
        <v>-907881</v>
      </c>
      <c r="H38" s="15"/>
      <c r="I38" s="266"/>
      <c r="J38" s="265"/>
      <c r="K38" s="243"/>
      <c r="L38" s="266"/>
      <c r="M38" s="265"/>
      <c r="N38" s="243"/>
      <c r="O38" s="392">
        <f t="shared" si="2"/>
        <v>-667842</v>
      </c>
      <c r="P38" s="430">
        <f t="shared" si="2"/>
        <v>-907881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-133217</v>
      </c>
      <c r="G39" s="267">
        <v>-139635</v>
      </c>
      <c r="H39" s="15"/>
      <c r="I39" s="268"/>
      <c r="J39" s="267"/>
      <c r="K39" s="243"/>
      <c r="L39" s="268"/>
      <c r="M39" s="267"/>
      <c r="N39" s="243"/>
      <c r="O39" s="393">
        <f t="shared" si="2"/>
        <v>-133217</v>
      </c>
      <c r="P39" s="431">
        <f t="shared" si="2"/>
        <v>-139635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18125</v>
      </c>
      <c r="G42" s="263">
        <v>341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18125</v>
      </c>
      <c r="P42" s="380">
        <f>+ROUND(+G42+J42+M42,0)</f>
        <v>341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>
        <v>43427</v>
      </c>
      <c r="J44" s="246">
        <v>29022</v>
      </c>
      <c r="K44" s="243"/>
      <c r="L44" s="246"/>
      <c r="M44" s="245"/>
      <c r="N44" s="243"/>
      <c r="O44" s="382">
        <f aca="true" t="shared" si="3" ref="O44:P47">+ROUND(+F44+I44+L44,0)</f>
        <v>43427</v>
      </c>
      <c r="P44" s="395">
        <f t="shared" si="3"/>
        <v>29022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43427</v>
      </c>
      <c r="J48" s="251">
        <f>+ROUND(+SUM(J44:J47),0)</f>
        <v>29022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43427</v>
      </c>
      <c r="P48" s="380">
        <f>+ROUND(+SUM(P44:P47),0)</f>
        <v>29022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5051583755</v>
      </c>
      <c r="G50" s="273">
        <f>+ROUND(G25+G30+G37+G42+G48,0)</f>
        <v>6023046997</v>
      </c>
      <c r="H50" s="15"/>
      <c r="I50" s="274">
        <f>+ROUND(I25+I30+I37+I42+I48,0)</f>
        <v>43427</v>
      </c>
      <c r="J50" s="273">
        <f>+ROUND(J25+J30+J37+J42+J48,0)</f>
        <v>29022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5051627182</v>
      </c>
      <c r="P50" s="397">
        <f>+ROUND(P25+P30+P37+P42+P48,0)</f>
        <v>6023076019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29421643</v>
      </c>
      <c r="G53" s="275">
        <v>16676347</v>
      </c>
      <c r="H53" s="15"/>
      <c r="I53" s="276">
        <v>38560</v>
      </c>
      <c r="J53" s="275">
        <v>26519</v>
      </c>
      <c r="K53" s="243"/>
      <c r="L53" s="276"/>
      <c r="M53" s="275"/>
      <c r="N53" s="243"/>
      <c r="O53" s="383">
        <f aca="true" t="shared" si="4" ref="O53:P57">+ROUND(+F53+I53+L53,0)</f>
        <v>29460203</v>
      </c>
      <c r="P53" s="376">
        <f t="shared" si="4"/>
        <v>16702866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50782</v>
      </c>
      <c r="G54" s="249">
        <v>70381</v>
      </c>
      <c r="H54" s="15"/>
      <c r="I54" s="250">
        <v>0</v>
      </c>
      <c r="J54" s="249"/>
      <c r="K54" s="243"/>
      <c r="L54" s="250"/>
      <c r="M54" s="249"/>
      <c r="N54" s="243"/>
      <c r="O54" s="378">
        <f t="shared" si="4"/>
        <v>50782</v>
      </c>
      <c r="P54" s="401">
        <f t="shared" si="4"/>
        <v>70381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442016</v>
      </c>
      <c r="G55" s="249">
        <v>335254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442016</v>
      </c>
      <c r="P55" s="401">
        <f t="shared" si="4"/>
        <v>335254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36297348</v>
      </c>
      <c r="G56" s="249">
        <v>44311455</v>
      </c>
      <c r="H56" s="15"/>
      <c r="I56" s="250">
        <v>2172</v>
      </c>
      <c r="J56" s="249">
        <v>22607</v>
      </c>
      <c r="K56" s="243"/>
      <c r="L56" s="250"/>
      <c r="M56" s="249"/>
      <c r="N56" s="243"/>
      <c r="O56" s="378">
        <f t="shared" si="4"/>
        <v>36299520</v>
      </c>
      <c r="P56" s="401">
        <f t="shared" si="4"/>
        <v>44334062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10288799</v>
      </c>
      <c r="G57" s="249">
        <v>12142636</v>
      </c>
      <c r="H57" s="15"/>
      <c r="I57" s="250">
        <v>717</v>
      </c>
      <c r="J57" s="249">
        <v>7234</v>
      </c>
      <c r="K57" s="243"/>
      <c r="L57" s="250"/>
      <c r="M57" s="249"/>
      <c r="N57" s="243"/>
      <c r="O57" s="378">
        <f t="shared" si="4"/>
        <v>10289516</v>
      </c>
      <c r="P57" s="401">
        <f t="shared" si="4"/>
        <v>12149870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76500588</v>
      </c>
      <c r="G58" s="277">
        <f>+ROUND(+SUM(G53:G57),0)</f>
        <v>73536073</v>
      </c>
      <c r="H58" s="15"/>
      <c r="I58" s="278">
        <f>+ROUND(+SUM(I53:I57),0)</f>
        <v>41449</v>
      </c>
      <c r="J58" s="277">
        <f>+ROUND(+SUM(J53:J57),0)</f>
        <v>56360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76542037</v>
      </c>
      <c r="P58" s="399">
        <f>+ROUND(+SUM(P53:P57),0)</f>
        <v>73592433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397533</v>
      </c>
      <c r="G61" s="249">
        <v>1735833</v>
      </c>
      <c r="H61" s="15"/>
      <c r="I61" s="250"/>
      <c r="J61" s="249"/>
      <c r="K61" s="243"/>
      <c r="L61" s="250"/>
      <c r="M61" s="249"/>
      <c r="N61" s="243"/>
      <c r="O61" s="378">
        <f t="shared" si="5"/>
        <v>397533</v>
      </c>
      <c r="P61" s="401">
        <f t="shared" si="5"/>
        <v>1735833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405811</v>
      </c>
      <c r="G62" s="249">
        <v>950970</v>
      </c>
      <c r="H62" s="15"/>
      <c r="I62" s="250"/>
      <c r="J62" s="249"/>
      <c r="K62" s="243"/>
      <c r="L62" s="250"/>
      <c r="M62" s="249"/>
      <c r="N62" s="243"/>
      <c r="O62" s="378">
        <f t="shared" si="5"/>
        <v>405811</v>
      </c>
      <c r="P62" s="401">
        <f t="shared" si="5"/>
        <v>950970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803344</v>
      </c>
      <c r="G65" s="277">
        <f>+ROUND(+SUM(G60:G63),0)</f>
        <v>2686803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803344</v>
      </c>
      <c r="P65" s="399">
        <f>+ROUND(+SUM(P60:P63),0)</f>
        <v>2686803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8187668075</v>
      </c>
      <c r="G71" s="275">
        <v>10481091562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8187668075</v>
      </c>
      <c r="P71" s="376">
        <f>+ROUND(+G71+J71+M71,0)</f>
        <v>10481091562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>
        <v>524064</v>
      </c>
      <c r="G72" s="249">
        <v>1039802</v>
      </c>
      <c r="H72" s="15"/>
      <c r="I72" s="250"/>
      <c r="J72" s="249"/>
      <c r="K72" s="243"/>
      <c r="L72" s="250"/>
      <c r="M72" s="249"/>
      <c r="N72" s="243"/>
      <c r="O72" s="378">
        <f>+ROUND(+F72+I72+L72,0)</f>
        <v>524064</v>
      </c>
      <c r="P72" s="401">
        <f>+ROUND(+G72+J72+M72,0)</f>
        <v>1039802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8188192139</v>
      </c>
      <c r="G73" s="277">
        <f>+ROUND(+SUM(G71:G72),0)</f>
        <v>10482131364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8188192139</v>
      </c>
      <c r="P73" s="399">
        <f>+ROUND(+SUM(P71:P72),0)</f>
        <v>10482131364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14947</v>
      </c>
      <c r="G75" s="275">
        <v>243668</v>
      </c>
      <c r="H75" s="15"/>
      <c r="I75" s="276"/>
      <c r="J75" s="275"/>
      <c r="K75" s="243"/>
      <c r="L75" s="276"/>
      <c r="M75" s="275"/>
      <c r="N75" s="243"/>
      <c r="O75" s="383">
        <f>+ROUND(+F75+I75+L75,0)</f>
        <v>14947</v>
      </c>
      <c r="P75" s="376">
        <f>+ROUND(+G75+J75+M75,0)</f>
        <v>243668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14947</v>
      </c>
      <c r="G77" s="277">
        <f>+ROUND(+SUM(G75:G76),0)</f>
        <v>243668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14947</v>
      </c>
      <c r="P77" s="399">
        <f>+ROUND(+SUM(P75:P76),0)</f>
        <v>243668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8265511018</v>
      </c>
      <c r="G79" s="288">
        <f>+ROUND(G58+G65+G69+G73+G77,0)</f>
        <v>10558597908</v>
      </c>
      <c r="H79" s="15"/>
      <c r="I79" s="285">
        <f>+ROUND(I58+I65+I69+I73+I77,0)</f>
        <v>41449</v>
      </c>
      <c r="J79" s="288">
        <f>+ROUND(J58+J65+J69+J73+J77,0)</f>
        <v>56360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8265552467</v>
      </c>
      <c r="P79" s="409">
        <f>+ROUND(P58+P65+P69+P73+P77,0)</f>
        <v>10558654268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3381493776</v>
      </c>
      <c r="G81" s="245">
        <v>4550146227</v>
      </c>
      <c r="H81" s="15"/>
      <c r="I81" s="246">
        <v>12718</v>
      </c>
      <c r="J81" s="245">
        <v>185395</v>
      </c>
      <c r="K81" s="243"/>
      <c r="L81" s="246"/>
      <c r="M81" s="245"/>
      <c r="N81" s="243"/>
      <c r="O81" s="382">
        <f>+ROUND(+F81+I81+L81,0)</f>
        <v>3381506494</v>
      </c>
      <c r="P81" s="395">
        <f>+ROUND(+G81+J81+M81,0)</f>
        <v>4550331622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3381493776</v>
      </c>
      <c r="G83" s="286">
        <f>+ROUND(G81+G82,0)</f>
        <v>4550146227</v>
      </c>
      <c r="H83" s="15"/>
      <c r="I83" s="287">
        <f>+ROUND(I81+I82,0)</f>
        <v>12718</v>
      </c>
      <c r="J83" s="286">
        <f>+ROUND(J81+J82,0)</f>
        <v>185395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3381506494</v>
      </c>
      <c r="P83" s="404">
        <f>+ROUND(P81+P82,0)</f>
        <v>4550331622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167566513</v>
      </c>
      <c r="G85" s="307">
        <f>+ROUND(G50,0)-ROUND(G79,0)+ROUND(G83,0)</f>
        <v>14595316</v>
      </c>
      <c r="H85" s="15"/>
      <c r="I85" s="308">
        <f>+ROUND(I50,0)-ROUND(I79,0)+ROUND(I83,0)</f>
        <v>14696</v>
      </c>
      <c r="J85" s="307">
        <f>+ROUND(J50,0)-ROUND(J79,0)+ROUND(J83,0)</f>
        <v>158057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167581209</v>
      </c>
      <c r="P85" s="406">
        <f>+ROUND(P50,0)-ROUND(P79,0)+ROUND(P83,0)</f>
        <v>14753373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-167566513</v>
      </c>
      <c r="G86" s="309">
        <f>+ROUND(G103,0)+ROUND(G122,0)+ROUND(G129,0)-ROUND(G134,0)</f>
        <v>-14595316</v>
      </c>
      <c r="H86" s="15"/>
      <c r="I86" s="310">
        <f>+ROUND(I103,0)+ROUND(I122,0)+ROUND(I129,0)-ROUND(I134,0)</f>
        <v>-14696</v>
      </c>
      <c r="J86" s="309">
        <f>+ROUND(J103,0)+ROUND(J122,0)+ROUND(J129,0)-ROUND(J134,0)</f>
        <v>-158057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-167581209</v>
      </c>
      <c r="P86" s="408">
        <f>+ROUND(P103,0)+ROUND(P122,0)+ROUND(P129,0)-ROUND(P134,0)</f>
        <v>-14753373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12245875</v>
      </c>
      <c r="G100" s="245">
        <v>-7146297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12245875</v>
      </c>
      <c r="P100" s="401">
        <f>+ROUND(+G100+J100+M100,0)</f>
        <v>-7146297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12245875</v>
      </c>
      <c r="G101" s="251">
        <f>+ROUND(+SUM(G99:G100),0)</f>
        <v>-7146297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12245875</v>
      </c>
      <c r="P101" s="380">
        <f>+ROUND(+SUM(P99:P100),0)</f>
        <v>-7146297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12245875</v>
      </c>
      <c r="G103" s="273">
        <f>+ROUND(G91+G97+G101,0)</f>
        <v>-7146297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12245875</v>
      </c>
      <c r="P103" s="397">
        <f>+ROUND(P91+P97+P101,0)</f>
        <v>-7146297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63679</v>
      </c>
      <c r="G118" s="275">
        <v>362296</v>
      </c>
      <c r="H118" s="15"/>
      <c r="I118" s="276"/>
      <c r="J118" s="275"/>
      <c r="K118" s="243"/>
      <c r="L118" s="276"/>
      <c r="M118" s="275"/>
      <c r="N118" s="243"/>
      <c r="O118" s="383">
        <f>+ROUND(+F118+I118+L118,0)</f>
        <v>63679</v>
      </c>
      <c r="P118" s="376">
        <f>+ROUND(+G118+J118+M118,0)</f>
        <v>362296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-36874</v>
      </c>
      <c r="G119" s="249">
        <v>126303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-36874</v>
      </c>
      <c r="P119" s="401">
        <f>+ROUND(+G119+J119+M119,0)</f>
        <v>126303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26805</v>
      </c>
      <c r="G120" s="277">
        <f>+ROUND(+SUM(G118:G119),0)</f>
        <v>488599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26805</v>
      </c>
      <c r="P120" s="399">
        <f>+ROUND(+SUM(P118:P119),0)</f>
        <v>488599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26805</v>
      </c>
      <c r="G122" s="288">
        <f>+ROUND(G108+G112+G116+G120,0)</f>
        <v>488599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26805</v>
      </c>
      <c r="P122" s="409">
        <f>+ROUND(P108+P112+P116+P120,0)</f>
        <v>488599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-825361</v>
      </c>
      <c r="G125" s="249">
        <v>1057906</v>
      </c>
      <c r="H125" s="15"/>
      <c r="I125" s="250">
        <v>-14696</v>
      </c>
      <c r="J125" s="249">
        <v>-158057</v>
      </c>
      <c r="K125" s="243"/>
      <c r="L125" s="250"/>
      <c r="M125" s="249"/>
      <c r="N125" s="243"/>
      <c r="O125" s="378">
        <f t="shared" si="7"/>
        <v>-840057</v>
      </c>
      <c r="P125" s="401">
        <f t="shared" si="7"/>
        <v>899849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-19498803</v>
      </c>
      <c r="G126" s="249">
        <v>-8691109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-19498803</v>
      </c>
      <c r="P126" s="401">
        <f t="shared" si="7"/>
        <v>-8691109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-20324164</v>
      </c>
      <c r="G129" s="286">
        <f>+ROUND(+SUM(G124,G125,G126,G128),0)</f>
        <v>-7633203</v>
      </c>
      <c r="H129" s="15"/>
      <c r="I129" s="287">
        <f>+ROUND(+SUM(I124,I125,I126,I128),0)</f>
        <v>-14696</v>
      </c>
      <c r="J129" s="286">
        <f>+ROUND(+SUM(J124,J125,J126,J128),0)</f>
        <v>-158057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-20338860</v>
      </c>
      <c r="P129" s="404">
        <f>+ROUND(+SUM(P124,P125,P126,P128),0)</f>
        <v>-7791260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543779</v>
      </c>
      <c r="G131" s="245">
        <v>245046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543779</v>
      </c>
      <c r="P131" s="395">
        <f t="shared" si="8"/>
        <v>245046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1485</v>
      </c>
      <c r="G132" s="249">
        <v>-5682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1485</v>
      </c>
      <c r="P132" s="401">
        <f t="shared" si="8"/>
        <v>-5682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160060293</v>
      </c>
      <c r="G133" s="249">
        <v>543779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160060293</v>
      </c>
      <c r="P133" s="401">
        <f t="shared" si="8"/>
        <v>543779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159515029</v>
      </c>
      <c r="G134" s="291">
        <f>+ROUND(+G133-G131-G132,0)</f>
        <v>304415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159515029</v>
      </c>
      <c r="P134" s="412">
        <f>+ROUND(+P133-P131-P132,0)</f>
        <v>304415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2112018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377</v>
      </c>
      <c r="G143" s="666"/>
      <c r="H143" s="666"/>
      <c r="I143" s="667"/>
      <c r="J143" s="362"/>
      <c r="K143" s="16"/>
      <c r="L143" s="362" t="s">
        <v>241</v>
      </c>
      <c r="M143" s="665" t="s">
        <v>376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0" sqref="F1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Национален осигурителен институт - Държавно обществено осигуряване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121082521</v>
      </c>
      <c r="J1" s="689"/>
      <c r="K1" s="456"/>
      <c r="L1" s="457" t="s">
        <v>254</v>
      </c>
      <c r="M1" s="458">
        <f>+'Cash-Flow-2018-Leva'!M1</f>
        <v>5500</v>
      </c>
      <c r="N1" s="456"/>
      <c r="O1" s="457" t="s">
        <v>246</v>
      </c>
      <c r="P1" s="470" t="str">
        <f>+'Cash-Flow-2018-Leva'!P1</f>
        <v>02 926 13 06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 t="str">
        <f>+'Cash-Flow-2018-Leva'!M3:P3</f>
        <v>Radoslav.Shterbakov@nssi.bg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Национален осигурителен институт - Държавно обществено осигуряване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4970960.846</v>
      </c>
      <c r="G15" s="271">
        <f>+'Cash-Flow-2018-Leva'!G15/1000</f>
        <v>5914007.336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4970960.846</v>
      </c>
      <c r="P15" s="395">
        <f aca="true" t="shared" si="1" ref="P15:P24">+G15+J15+M15</f>
        <v>5914007.336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16246.34</v>
      </c>
      <c r="G18" s="271">
        <f>+'Cash-Flow-2018-Leva'!G18/1000</f>
        <v>26822.167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16246.34</v>
      </c>
      <c r="P18" s="395">
        <f t="shared" si="1"/>
        <v>26822.167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3977.88</v>
      </c>
      <c r="G19" s="294">
        <f>+'Cash-Flow-2018-Leva'!G19/1000</f>
        <v>5318.952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3977.88</v>
      </c>
      <c r="P19" s="429">
        <f t="shared" si="1"/>
        <v>5318.952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32.754</v>
      </c>
      <c r="G20" s="294">
        <f>+'Cash-Flow-2018-Leva'!G20/1000</f>
        <v>44.923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32.754</v>
      </c>
      <c r="P20" s="429">
        <f t="shared" si="1"/>
        <v>44.923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539.491</v>
      </c>
      <c r="G22" s="294">
        <f>+'Cash-Flow-2018-Leva'!G22/1000</f>
        <v>930.72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539.491</v>
      </c>
      <c r="P22" s="429">
        <f t="shared" si="1"/>
        <v>930.72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60716.274</v>
      </c>
      <c r="G24" s="283">
        <f>+'Cash-Flow-2018-Leva'!G24/1000</f>
        <v>76970.074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60716.274</v>
      </c>
      <c r="P24" s="401">
        <f t="shared" si="1"/>
        <v>76970.074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5052473.585</v>
      </c>
      <c r="G25" s="251">
        <f>+SUM(G15,G16,G18,G19,G20,G21,G22,G23,G24)</f>
        <v>6024094.172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5052473.585</v>
      </c>
      <c r="P25" s="380">
        <f>+SUM(P15,P16,P18,P19,P20,P21,P22,P23,P24)</f>
        <v>6024094.172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3.355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3.355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3.355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3.355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-911.31</v>
      </c>
      <c r="G37" s="251">
        <f>+'Cash-Flow-2018-Leva'!G37/1000</f>
        <v>-1047.516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-911.31</v>
      </c>
      <c r="P37" s="380">
        <f t="shared" si="3"/>
        <v>-1047.516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-667.842</v>
      </c>
      <c r="G38" s="296">
        <f>+'Cash-Flow-2018-Leva'!G38/1000</f>
        <v>-907.881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-667.842</v>
      </c>
      <c r="P38" s="430">
        <f t="shared" si="3"/>
        <v>-907.881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-133.217</v>
      </c>
      <c r="G39" s="298">
        <f>+'Cash-Flow-2018-Leva'!G39/1000</f>
        <v>-139.635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-133.217</v>
      </c>
      <c r="P39" s="431">
        <f t="shared" si="3"/>
        <v>-139.635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18.125</v>
      </c>
      <c r="G42" s="251">
        <f>+'Cash-Flow-2018-Leva'!G42/1000</f>
        <v>0.341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18.125</v>
      </c>
      <c r="P42" s="380">
        <f>+G42+J42+M42</f>
        <v>0.341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43.427</v>
      </c>
      <c r="J44" s="271">
        <f>+'Cash-Flow-2018-Leva'!J44/1000</f>
        <v>29.022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43.427</v>
      </c>
      <c r="P44" s="395">
        <f t="shared" si="4"/>
        <v>29.022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43.427</v>
      </c>
      <c r="J48" s="251">
        <f>+SUM(J44:J47)</f>
        <v>29.022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43.427</v>
      </c>
      <c r="P48" s="380">
        <f>+SUM(P44:P47)</f>
        <v>29.022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5051583.755000001</v>
      </c>
      <c r="G50" s="273">
        <f>+G25+G30+G37+G42+G48</f>
        <v>6023046.997</v>
      </c>
      <c r="H50" s="293"/>
      <c r="I50" s="274">
        <f>+I25+I30+I37+I42+I48</f>
        <v>43.427</v>
      </c>
      <c r="J50" s="273">
        <f>+J25+J30+J37+J42+J48</f>
        <v>29.022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5051627.182000001</v>
      </c>
      <c r="P50" s="397">
        <f>+P25+P30+P37+P42+P48</f>
        <v>6023076.019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29421.643</v>
      </c>
      <c r="G53" s="244">
        <f>+'Cash-Flow-2018-Leva'!G53/1000</f>
        <v>16676.347</v>
      </c>
      <c r="H53" s="293"/>
      <c r="I53" s="254">
        <f>+'Cash-Flow-2018-Leva'!I53/1000</f>
        <v>38.56</v>
      </c>
      <c r="J53" s="244">
        <f>+'Cash-Flow-2018-Leva'!J53/1000</f>
        <v>26.519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29460.203</v>
      </c>
      <c r="P53" s="376">
        <f t="shared" si="5"/>
        <v>16702.866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50.782</v>
      </c>
      <c r="G54" s="283">
        <f>+'Cash-Flow-2018-Leva'!G54/1000</f>
        <v>70.381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50.782</v>
      </c>
      <c r="P54" s="401">
        <f t="shared" si="5"/>
        <v>70.381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442.016</v>
      </c>
      <c r="G55" s="283">
        <f>+'Cash-Flow-2018-Leva'!G55/1000</f>
        <v>335.254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442.016</v>
      </c>
      <c r="P55" s="401">
        <f t="shared" si="5"/>
        <v>335.254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36297.348</v>
      </c>
      <c r="G56" s="283">
        <f>+'Cash-Flow-2018-Leva'!G56/1000</f>
        <v>44311.455</v>
      </c>
      <c r="H56" s="293"/>
      <c r="I56" s="284">
        <f>+'Cash-Flow-2018-Leva'!I56/1000</f>
        <v>2.172</v>
      </c>
      <c r="J56" s="283">
        <f>+'Cash-Flow-2018-Leva'!J56/1000</f>
        <v>22.607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36299.52</v>
      </c>
      <c r="P56" s="401">
        <f t="shared" si="5"/>
        <v>44334.062000000005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10288.799</v>
      </c>
      <c r="G57" s="283">
        <f>+'Cash-Flow-2018-Leva'!G57/1000</f>
        <v>12142.636</v>
      </c>
      <c r="H57" s="293"/>
      <c r="I57" s="284">
        <f>+'Cash-Flow-2018-Leva'!I57/1000</f>
        <v>0.717</v>
      </c>
      <c r="J57" s="283">
        <f>+'Cash-Flow-2018-Leva'!J57/1000</f>
        <v>7.234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10289.516000000001</v>
      </c>
      <c r="P57" s="401">
        <f t="shared" si="5"/>
        <v>12149.87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76500.58799999999</v>
      </c>
      <c r="G58" s="277">
        <f>+SUM(G53:G57)</f>
        <v>73536.073</v>
      </c>
      <c r="H58" s="293"/>
      <c r="I58" s="278">
        <f>+SUM(I53:I57)</f>
        <v>41.449</v>
      </c>
      <c r="J58" s="277">
        <f>+SUM(J53:J57)</f>
        <v>56.36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76542.037</v>
      </c>
      <c r="P58" s="399">
        <f>+SUM(P53:P57)</f>
        <v>73592.433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397.533</v>
      </c>
      <c r="G61" s="283">
        <f>+'Cash-Flow-2018-Leva'!G61/1000</f>
        <v>1735.833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397.533</v>
      </c>
      <c r="P61" s="401">
        <f t="shared" si="6"/>
        <v>1735.833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405.811</v>
      </c>
      <c r="G62" s="283">
        <f>+'Cash-Flow-2018-Leva'!G62/1000</f>
        <v>950.97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405.811</v>
      </c>
      <c r="P62" s="401">
        <f t="shared" si="6"/>
        <v>950.97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803.344</v>
      </c>
      <c r="G65" s="277">
        <f>+SUM(G60:G63)</f>
        <v>2686.803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803.344</v>
      </c>
      <c r="P65" s="399">
        <f>+SUM(P60:P63)</f>
        <v>2686.803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8187668.075</v>
      </c>
      <c r="G71" s="244">
        <f>+'Cash-Flow-2018-Leva'!G71/1000</f>
        <v>10481091.562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8187668.075</v>
      </c>
      <c r="P71" s="376">
        <f>+G71+J71+M71</f>
        <v>10481091.562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524.064</v>
      </c>
      <c r="G72" s="283">
        <f>+'Cash-Flow-2018-Leva'!G72/1000</f>
        <v>1039.802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524.064</v>
      </c>
      <c r="P72" s="401">
        <f>+G72+J72+M72</f>
        <v>1039.802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8188192.139</v>
      </c>
      <c r="G73" s="277">
        <f>+SUM(G71:G72)</f>
        <v>10482131.364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8188192.139</v>
      </c>
      <c r="P73" s="399">
        <f>+SUM(P71:P72)</f>
        <v>10482131.364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14.947</v>
      </c>
      <c r="G75" s="244">
        <f>+'Cash-Flow-2018-Leva'!G75/1000</f>
        <v>243.668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14.947</v>
      </c>
      <c r="P75" s="376">
        <f>+G75+J75+M75</f>
        <v>243.668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14.947</v>
      </c>
      <c r="G77" s="277">
        <f>+SUM(G75:G76)</f>
        <v>243.668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14.947</v>
      </c>
      <c r="P77" s="399">
        <f>+SUM(P75:P76)</f>
        <v>243.668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8265511.018</v>
      </c>
      <c r="G79" s="288">
        <f>+G58+G65+G69+G73+G77</f>
        <v>10558597.908</v>
      </c>
      <c r="H79" s="293"/>
      <c r="I79" s="285">
        <f>+I58+I65+I69+I73+I77</f>
        <v>41.449</v>
      </c>
      <c r="J79" s="288">
        <f>+J58+J65+J69+J73+J77</f>
        <v>56.36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8265552.467</v>
      </c>
      <c r="P79" s="409">
        <f>+P58+P65+P69+P73+P77</f>
        <v>10558654.268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3381493.776</v>
      </c>
      <c r="G81" s="271">
        <f>+'Cash-Flow-2018-Leva'!G81/1000</f>
        <v>4550146.227</v>
      </c>
      <c r="H81" s="293"/>
      <c r="I81" s="272">
        <f>+'Cash-Flow-2018-Leva'!I81/1000</f>
        <v>12.718</v>
      </c>
      <c r="J81" s="271">
        <f>+'Cash-Flow-2018-Leva'!J81/1000</f>
        <v>185.395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3381506.494</v>
      </c>
      <c r="P81" s="395">
        <f>+G81+J81+M81</f>
        <v>4550331.6219999995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3381493.776</v>
      </c>
      <c r="G83" s="286">
        <f>+G81+G82</f>
        <v>4550146.227</v>
      </c>
      <c r="H83" s="293"/>
      <c r="I83" s="287">
        <f>+I81+I82</f>
        <v>12.718</v>
      </c>
      <c r="J83" s="286">
        <f>+J81+J82</f>
        <v>185.395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3381506.494</v>
      </c>
      <c r="P83" s="404">
        <f>+P81+P82</f>
        <v>4550331.6219999995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167566.51300000073</v>
      </c>
      <c r="G85" s="307">
        <f>+G50-G79+G83</f>
        <v>14595.316000000574</v>
      </c>
      <c r="H85" s="293"/>
      <c r="I85" s="308">
        <f>+I50-I79+I83</f>
        <v>14.696000000000002</v>
      </c>
      <c r="J85" s="307">
        <f>+J50-J79+J83</f>
        <v>158.05700000000002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167581.20900000073</v>
      </c>
      <c r="P85" s="406">
        <f>+P50-P79+P83</f>
        <v>14753.373000000603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-167566.513</v>
      </c>
      <c r="G86" s="309">
        <f>+G103+G122+G129-G134</f>
        <v>-14595.316</v>
      </c>
      <c r="H86" s="293"/>
      <c r="I86" s="310">
        <f>+I103+I122+I129-I134</f>
        <v>-14.696</v>
      </c>
      <c r="J86" s="309">
        <f>+J103+J122+J129-J134</f>
        <v>-158.057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-167581.209</v>
      </c>
      <c r="P86" s="408">
        <f>+P103+P122+P129-P134</f>
        <v>-14753.373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12245.875</v>
      </c>
      <c r="G100" s="283">
        <f>+'Cash-Flow-2018-Leva'!G100/1000</f>
        <v>-7146.297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12245.875</v>
      </c>
      <c r="P100" s="401">
        <f>+G100+J100+M100</f>
        <v>-7146.297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12245.875</v>
      </c>
      <c r="G101" s="251">
        <f>+SUM(G99:G100)</f>
        <v>-7146.297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12245.875</v>
      </c>
      <c r="P101" s="380">
        <f>+SUM(P99:P100)</f>
        <v>-7146.297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12245.875</v>
      </c>
      <c r="G103" s="273">
        <f>+G91+G97+G101</f>
        <v>-7146.297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12245.875</v>
      </c>
      <c r="P103" s="397">
        <f>+P91+P97+P101</f>
        <v>-7146.297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63.679</v>
      </c>
      <c r="G118" s="244">
        <f>+'Cash-Flow-2018-Leva'!G118/1000</f>
        <v>362.296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63.679</v>
      </c>
      <c r="P118" s="376">
        <f>+G118+J118+M118</f>
        <v>362.296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-36.874</v>
      </c>
      <c r="G119" s="283">
        <f>+'Cash-Flow-2018-Leva'!G119/1000</f>
        <v>126.303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-36.874</v>
      </c>
      <c r="P119" s="401">
        <f>+G119+J119+M119</f>
        <v>126.303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26.805</v>
      </c>
      <c r="G120" s="277">
        <f>+SUM(G118:G119)</f>
        <v>488.599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26.805</v>
      </c>
      <c r="P120" s="399">
        <f>+SUM(P118:P119)</f>
        <v>488.599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26.805</v>
      </c>
      <c r="G122" s="288">
        <f>+G108+G112+G116+G120</f>
        <v>488.599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26.805</v>
      </c>
      <c r="P122" s="409">
        <f>+P108+P112+P116+P120</f>
        <v>488.599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-825.361</v>
      </c>
      <c r="G125" s="283">
        <f>+'Cash-Flow-2018-Leva'!G125/1000</f>
        <v>1057.906</v>
      </c>
      <c r="H125" s="293"/>
      <c r="I125" s="284">
        <f>+'Cash-Flow-2018-Leva'!I125/1000</f>
        <v>-14.696</v>
      </c>
      <c r="J125" s="283">
        <f>+'Cash-Flow-2018-Leva'!J125/1000</f>
        <v>-158.057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-840.057</v>
      </c>
      <c r="P125" s="401">
        <f t="shared" si="8"/>
        <v>899.8489999999999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-19498.803</v>
      </c>
      <c r="G126" s="283">
        <f>+'Cash-Flow-2018-Leva'!G126/1000</f>
        <v>-8691.109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-19498.803</v>
      </c>
      <c r="P126" s="401">
        <f t="shared" si="8"/>
        <v>-8691.109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-20324.164</v>
      </c>
      <c r="G129" s="286">
        <f>+SUM(G124,G125,G126,G128)</f>
        <v>-7633.203</v>
      </c>
      <c r="H129" s="293"/>
      <c r="I129" s="287">
        <f>+SUM(I124,I125,I126,I128)</f>
        <v>-14.696</v>
      </c>
      <c r="J129" s="286">
        <f>+SUM(J124,J125,J126,J128)</f>
        <v>-158.057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-20338.86</v>
      </c>
      <c r="P129" s="404">
        <f>+SUM(P124,P125,P126,P128)</f>
        <v>-7791.26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543.779</v>
      </c>
      <c r="G131" s="271">
        <f>+'Cash-Flow-2018-Leva'!G131/1000</f>
        <v>245.046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543.779</v>
      </c>
      <c r="P131" s="395">
        <f t="shared" si="9"/>
        <v>245.046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1.485</v>
      </c>
      <c r="G132" s="283">
        <f>+'Cash-Flow-2018-Leva'!G132/1000</f>
        <v>-5.682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1.485</v>
      </c>
      <c r="P132" s="401">
        <f t="shared" si="9"/>
        <v>-5.682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160060.293</v>
      </c>
      <c r="G133" s="283">
        <f>+'Cash-Flow-2018-Leva'!G133/1000</f>
        <v>543.779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160060.293</v>
      </c>
      <c r="P133" s="401">
        <f t="shared" si="9"/>
        <v>543.779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159515.029</v>
      </c>
      <c r="G134" s="291">
        <f>+G133-G131-G132</f>
        <v>304.415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159515.029</v>
      </c>
      <c r="P134" s="412">
        <f>+P133-P131-P132</f>
        <v>304.415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2112018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2018-04-24T05:27:18Z</cp:lastPrinted>
  <dcterms:created xsi:type="dcterms:W3CDTF">2015-12-01T07:17:04Z</dcterms:created>
  <dcterms:modified xsi:type="dcterms:W3CDTF">2018-11-02T09:14:44Z</dcterms:modified>
  <cp:category/>
  <cp:version/>
  <cp:contentType/>
  <cp:contentStatus/>
</cp:coreProperties>
</file>