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786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<sst xmlns="http://schemas.openxmlformats.org/spreadsheetml/2006/main" count="549" uniqueCount="378">
  <si>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</si>
  <si>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</si>
  <si>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</si>
  <si>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</si>
  <si>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</si>
  <si>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</si>
  <si>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</si>
  <si>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</si>
  <si>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</si>
  <si>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</si>
  <si>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</si>
  <si>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</si>
  <si>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</si>
  <si>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</si>
  <si>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</si>
  <si>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</si>
  <si>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</si>
  <si>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</si>
  <si>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</si>
  <si>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</si>
  <si>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</si>
  <si>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</si>
  <si>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</si>
  <si>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</si>
  <si>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</si>
  <si>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</si>
  <si>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</si>
  <si>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</si>
  <si>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</si>
  <si>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</si>
  <si>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</si>
  <si>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</si>
  <si>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</si>
  <si>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</si>
  <si>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</si>
  <si>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</si>
  <si>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</si>
  <si>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</si>
  <si>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</si>
  <si>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</si>
  <si>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</si>
  <si>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</si>
  <si>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</si>
  <si>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</si>
  <si>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</si>
  <si>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</si>
  <si>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</si>
  <si>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</si>
  <si>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</si>
  <si>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</si>
  <si>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</si>
  <si>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</si>
  <si>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</si>
  <si>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</si>
  <si>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</si>
  <si>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</si>
  <si>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</si>
  <si>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</si>
  <si>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</si>
  <si>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</si>
  <si>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</si>
  <si>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</si>
  <si>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</si>
  <si>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</si>
  <si>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</si>
  <si>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</si>
  <si>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</si>
  <si>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</si>
  <si>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</si>
  <si>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</si>
  <si>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</si>
  <si>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</si>
  <si>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</si>
  <si>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</si>
  <si>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</si>
  <si>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</si>
  <si>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</si>
  <si>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</si>
  <si>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</si>
  <si>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</si>
  <si>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</si>
  <si>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</si>
  <si>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</si>
  <si>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</si>
  <si>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</si>
  <si>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</si>
  <si>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</si>
  <si>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</si>
  <si>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</si>
  <si>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</si>
  <si>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</si>
  <si>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</si>
  <si>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</si>
  <si>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</si>
  <si>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</si>
  <si>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</si>
  <si>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</si>
  <si>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</si>
  <si>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</si>
  <si>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</si>
  <si>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</si>
  <si>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</si>
  <si>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</si>
  <si>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</si>
  <si>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</si>
  <si>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</si>
  <si>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</si>
  <si>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</si>
  <si>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</si>
  <si>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</si>
  <si>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</si>
  <si>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</si>
  <si>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</si>
  <si>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</si>
  <si>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</si>
  <si>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</si>
  <si>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</si>
  <si>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</si>
  <si>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</si>
  <si>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</si>
  <si>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</si>
  <si>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</si>
  <si>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</si>
  <si>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</si>
  <si>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</si>
  <si>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</si>
  <si>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</si>
  <si>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</si>
  <si>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</si>
  <si>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</si>
  <si>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</si>
  <si>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</si>
  <si>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</si>
  <si>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</si>
  <si>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</si>
  <si>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</si>
  <si>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</si>
  <si>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</si>
  <si>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</si>
  <si>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</si>
  <si>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</si>
  <si>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</si>
  <si>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</si>
  <si>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</si>
  <si>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</si>
  <si>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</si>
  <si>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</si>
  <si>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</si>
  <si>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</si>
  <si>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</si>
  <si>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</si>
  <si>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</si>
  <si>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</si>
  <si>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</si>
  <si>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</si>
  <si>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</si>
  <si>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</si>
  <si>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</si>
  <si>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</si>
  <si>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</si>
  <si>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</si>
  <si>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</si>
  <si>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</si>
  <si>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</si>
  <si>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</si>
  <si>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</si>
  <si>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</si>
  <si>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</si>
  <si>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</si>
  <si>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</si>
  <si>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</si>
  <si>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</si>
  <si>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</si>
  <si>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</si>
  <si>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</si>
  <si>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</si>
  <si>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</si>
  <si>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</si>
  <si>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</si>
  <si>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</si>
  <si>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</si>
  <si>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</si>
  <si>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</si>
  <si>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</si>
  <si>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</si>
  <si>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</si>
  <si>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</si>
  <si>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</si>
  <si>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</si>
  <si>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</si>
  <si>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</si>
  <si>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</si>
  <si>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</si>
  <si>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</si>
  <si>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</si>
  <si>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</si>
  <si>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</si>
  <si>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</si>
  <si>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</si>
  <si>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</si>
  <si>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</si>
  <si>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</si>
  <si>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</si>
  <si>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</si>
  <si>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</si>
  <si>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</si>
  <si>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</si>
  <si>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</si>
  <si>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</si>
  <si>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</si>
  <si>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</si>
  <si>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</si>
  <si>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</si>
  <si>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</si>
  <si>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</si>
  <si>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</si>
  <si>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</si>
  <si>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</si>
  <si>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</si>
  <si>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</si>
  <si>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</si>
  <si>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</si>
  <si>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</si>
  <si>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</si>
  <si>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</si>
  <si>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</si>
  <si>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</si>
  <si>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</si>
  <si>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</si>
  <si>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</si>
  <si>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</si>
  <si>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</si>
  <si>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</si>
  <si>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</si>
  <si>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</si>
  <si>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</si>
  <si>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</si>
  <si>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</si>
  <si>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</si>
  <si>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</si>
  <si>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</si>
  <si>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</si>
  <si>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</si>
  <si>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</si>
  <si>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</si>
  <si>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</si>
  <si>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</si>
  <si>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</si>
  <si>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</si>
  <si>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</si>
  <si>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</si>
  <si>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</si>
  <si>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</si>
  <si>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</si>
  <si>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</si>
  <si>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</si>
  <si>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</si>
  <si>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</si>
  <si>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</si>
  <si>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</si>
  <si>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</si>
  <si>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</si>
  <si>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</si>
  <si>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</si>
  <si>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</si>
  <si>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</si>
  <si>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</si>
  <si>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</si>
  <si>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</si>
  <si>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</si>
  <si>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</si>
  <si>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</si>
  <si>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</si>
  <si>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</si>
  <si>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</si>
  <si>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</si>
  <si>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</si>
  <si>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</si>
  <si>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</si>
  <si>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</si>
  <si>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</si>
  <si>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</si>
  <si>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</si>
  <si>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</si>
  <si>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</si>
  <si>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</si>
  <si>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</si>
  <si>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</si>
  <si>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</si>
  <si>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</si>
  <si>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</si>
  <si>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</si>
  <si>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</si>
  <si>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</si>
  <si>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</si>
  <si>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</si>
  <si>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</si>
  <si>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</si>
  <si>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</si>
  <si>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</si>
  <si>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</si>
  <si>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</si>
  <si>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</si>
  <si>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</si>
  <si>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</si>
  <si>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</si>
  <si>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</si>
  <si>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</si>
  <si>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</si>
  <si>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</si>
  <si>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</si>
  <si>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</si>
  <si>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</si>
  <si>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</si>
  <si>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</si>
  <si>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</si>
  <si>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</si>
  <si>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</si>
  <si>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</si>
  <si>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</si>
  <si>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</si>
  <si>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</si>
  <si>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</si>
  <si>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</si>
  <si>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</si>
  <si>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</si>
  <si>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</si>
  <si>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</si>
  <si>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</si>
  <si>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</si>
  <si>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</si>
  <si>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</si>
  <si>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</si>
  <si>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</si>
  <si>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</si>
  <si>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</si>
  <si>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</si>
  <si>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</si>
  <si>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</si>
  <si>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</si>
  <si>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</si>
  <si>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</si>
  <si>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</si>
  <si>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</si>
  <si>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</si>
  <si>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</si>
  <si>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</si>
  <si>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</si>
  <si>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</si>
  <si>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</si>
  <si>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</si>
  <si>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</si>
  <si>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</si>
  <si>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</si>
  <si>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</si>
  <si>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</si>
  <si>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</si>
  <si>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</si>
  <si>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</si>
  <si>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</si>
  <si>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</si>
  <si>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</si>
  <si>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</si>
  <si>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</si>
  <si>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</si>
  <si>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</si>
  <si>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</si>
  <si>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</si>
  <si>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</si>
  <si>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</si>
  <si>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</si>
  <si>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</si>
  <si>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</si>
  <si>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Национален осигурителен институт - Държавно обществено осигуряване</t>
  </si>
  <si>
    <t>РАДОСЛАВ ЩЕРБАКОВ</t>
  </si>
  <si>
    <t>02 926 13 06</t>
  </si>
  <si>
    <t>Radoslav.Shterbakov@nssi.bg</t>
  </si>
  <si>
    <t>ВЕСЕЛА КАРАИВАНОВА-НАЧЕВА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</si>
</sst>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27" borderId="2" applyNumberFormat="0" applyAlignment="0" applyProtection="0"/>
    <xf numFmtId="0" fontId="134" fillId="28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9" fillId="29" borderId="6" applyNumberFormat="0" applyAlignment="0" applyProtection="0"/>
    <xf numFmtId="0" fontId="140" fillId="29" borderId="2" applyNumberFormat="0" applyAlignment="0" applyProtection="0"/>
    <xf numFmtId="0" fontId="141" fillId="30" borderId="7" applyNumberFormat="0" applyAlignment="0" applyProtection="0"/>
    <xf numFmtId="0" fontId="142" fillId="31" borderId="0" applyNumberFormat="0" applyBorder="0" applyAlignment="0" applyProtection="0"/>
    <xf numFmtId="0" fontId="143" fillId="32" borderId="0" applyNumberFormat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7" fillId="0" borderId="8" applyNumberFormat="0" applyFill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16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0" fillId="26" borderId="0" xfId="38" applyFont="1" applyFill="1" applyAlignment="1" applyProtection="1">
      <alignment horizontal="right"/>
      <protection/>
    </xf>
    <xf numFmtId="0" fontId="151" fillId="26" borderId="0" xfId="38" applyFont="1" applyFill="1" applyBorder="1" applyAlignment="1" applyProtection="1">
      <alignment horizontal="center"/>
      <protection/>
    </xf>
    <xf numFmtId="174" fontId="152" fillId="26" borderId="0" xfId="40" applyNumberFormat="1" applyFont="1" applyFill="1" applyAlignment="1" applyProtection="1">
      <alignment/>
      <protection/>
    </xf>
    <xf numFmtId="0" fontId="150" fillId="26" borderId="0" xfId="33" applyFont="1" applyFill="1" applyAlignment="1" applyProtection="1" quotePrefix="1">
      <alignment/>
      <protection/>
    </xf>
    <xf numFmtId="0" fontId="153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16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22" fillId="33" borderId="0" xfId="38" applyFont="1" applyFill="1" applyAlignment="1" applyProtection="1">
      <alignment horizontal="right"/>
      <protection/>
    </xf>
    <xf numFmtId="0" fontId="23" fillId="37" borderId="0" xfId="33" applyFont="1" applyFill="1" applyProtection="1">
      <alignment/>
      <protection/>
    </xf>
    <xf numFmtId="0" fontId="24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 applyProtection="1">
      <alignment vertical="center"/>
      <protection/>
    </xf>
    <xf numFmtId="0" fontId="24" fillId="37" borderId="0" xfId="33" applyFont="1" applyFill="1" applyBorder="1" applyAlignment="1">
      <alignment horizontal="center" vertical="center"/>
      <protection/>
    </xf>
    <xf numFmtId="4" fontId="23" fillId="37" borderId="0" xfId="33" applyNumberFormat="1" applyFont="1" applyFill="1" applyAlignment="1" applyProtection="1">
      <alignment vertical="center"/>
      <protection/>
    </xf>
    <xf numFmtId="4" fontId="23" fillId="0" borderId="0" xfId="33" applyNumberFormat="1" applyFont="1" applyFill="1" applyAlignment="1" applyProtection="1">
      <alignment vertical="center"/>
      <protection/>
    </xf>
    <xf numFmtId="0" fontId="23" fillId="0" borderId="0" xfId="33" applyFont="1" applyFill="1" applyBorder="1" applyAlignment="1" applyProtection="1">
      <alignment vertical="center"/>
      <protection/>
    </xf>
    <xf numFmtId="0" fontId="23" fillId="0" borderId="0" xfId="33" applyFont="1" applyFill="1" applyProtection="1">
      <alignment/>
      <protection/>
    </xf>
    <xf numFmtId="0" fontId="24" fillId="0" borderId="0" xfId="33" applyFont="1" applyFill="1" applyBorder="1" applyAlignment="1" applyProtection="1">
      <alignment horizontal="center" vertical="center"/>
      <protection/>
    </xf>
    <xf numFmtId="0" fontId="23" fillId="37" borderId="0" xfId="33" applyFont="1" applyFill="1">
      <alignment/>
      <protection/>
    </xf>
    <xf numFmtId="0" fontId="23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22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22" fillId="38" borderId="0" xfId="33" applyNumberFormat="1" applyFont="1" applyFill="1" applyBorder="1" applyAlignment="1">
      <alignment horizontal="right"/>
      <protection/>
    </xf>
    <xf numFmtId="0" fontId="25" fillId="38" borderId="0" xfId="33" applyFont="1" applyFill="1" applyBorder="1">
      <alignment/>
      <protection/>
    </xf>
    <xf numFmtId="0" fontId="26" fillId="38" borderId="0" xfId="33" applyFont="1" applyFill="1" applyBorder="1">
      <alignment/>
      <protection/>
    </xf>
    <xf numFmtId="0" fontId="25" fillId="38" borderId="13" xfId="33" applyFont="1" applyFill="1" applyBorder="1">
      <alignment/>
      <protection/>
    </xf>
    <xf numFmtId="0" fontId="22" fillId="38" borderId="0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8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4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3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178" fontId="21" fillId="26" borderId="21" xfId="33" applyNumberFormat="1" applyFont="1" applyFill="1" applyBorder="1" applyAlignment="1">
      <alignment horizontal="center"/>
      <protection/>
    </xf>
    <xf numFmtId="177" fontId="28" fillId="38" borderId="0" xfId="33" applyNumberFormat="1" applyFont="1" applyFill="1" applyBorder="1">
      <alignment/>
      <protection/>
    </xf>
    <xf numFmtId="0" fontId="152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16" fillId="26" borderId="22" xfId="33" applyFont="1" applyFill="1" applyBorder="1">
      <alignment/>
      <protection/>
    </xf>
    <xf numFmtId="179" fontId="16" fillId="26" borderId="22" xfId="33" applyNumberFormat="1" applyFont="1" applyFill="1" applyBorder="1" applyAlignment="1">
      <alignment horizontal="left"/>
      <protection/>
    </xf>
    <xf numFmtId="179" fontId="16" fillId="26" borderId="21" xfId="33" applyNumberFormat="1" applyFont="1" applyFill="1" applyBorder="1" applyAlignment="1">
      <alignment horizontal="left"/>
      <protection/>
    </xf>
    <xf numFmtId="177" fontId="28" fillId="26" borderId="0" xfId="33" applyNumberFormat="1" applyFont="1" applyFill="1" applyBorder="1">
      <alignment/>
      <protection/>
    </xf>
    <xf numFmtId="177" fontId="28" fillId="26" borderId="19" xfId="33" applyNumberFormat="1" applyFont="1" applyFill="1" applyBorder="1">
      <alignment/>
      <protection/>
    </xf>
    <xf numFmtId="176" fontId="28" fillId="26" borderId="0" xfId="33" applyNumberFormat="1" applyFont="1" applyFill="1" applyBorder="1" applyAlignment="1">
      <alignment horizontal="center"/>
      <protection/>
    </xf>
    <xf numFmtId="176" fontId="28" fillId="26" borderId="19" xfId="33" applyNumberFormat="1" applyFont="1" applyFill="1" applyBorder="1" applyAlignment="1">
      <alignment horizontal="left"/>
      <protection/>
    </xf>
    <xf numFmtId="181" fontId="155" fillId="39" borderId="23" xfId="0" applyNumberFormat="1" applyFont="1" applyFill="1" applyBorder="1" applyAlignment="1" applyProtection="1" quotePrefix="1">
      <alignment horizontal="center"/>
      <protection/>
    </xf>
    <xf numFmtId="180" fontId="156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21" fillId="33" borderId="0" xfId="33" applyNumberFormat="1" applyFont="1" applyFill="1" applyBorder="1" applyAlignment="1">
      <alignment horizontal="center"/>
      <protection/>
    </xf>
    <xf numFmtId="0" fontId="157" fillId="26" borderId="0" xfId="0" applyFont="1" applyFill="1" applyBorder="1" applyAlignment="1" applyProtection="1">
      <alignment/>
      <protection/>
    </xf>
    <xf numFmtId="0" fontId="9" fillId="38" borderId="25" xfId="33" applyFont="1" applyFill="1" applyBorder="1">
      <alignment/>
      <protection/>
    </xf>
    <xf numFmtId="175" fontId="22" fillId="38" borderId="19" xfId="33" applyNumberFormat="1" applyFont="1" applyFill="1" applyBorder="1" applyAlignment="1">
      <alignment horizontal="right"/>
      <protection/>
    </xf>
    <xf numFmtId="0" fontId="9" fillId="38" borderId="26" xfId="33" applyFont="1" applyFill="1" applyBorder="1">
      <alignment/>
      <protection/>
    </xf>
    <xf numFmtId="0" fontId="150" fillId="40" borderId="27" xfId="33" applyFont="1" applyFill="1" applyBorder="1">
      <alignment/>
      <protection/>
    </xf>
    <xf numFmtId="0" fontId="152" fillId="40" borderId="28" xfId="33" applyFont="1" applyFill="1" applyBorder="1">
      <alignment/>
      <protection/>
    </xf>
    <xf numFmtId="0" fontId="152" fillId="40" borderId="29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8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0" applyNumberFormat="1" applyFont="1" applyFill="1" applyAlignment="1" applyProtection="1">
      <alignment/>
      <protection/>
    </xf>
    <xf numFmtId="182" fontId="14" fillId="37" borderId="0" xfId="39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9" fillId="41" borderId="23" xfId="0" applyNumberFormat="1" applyFont="1" applyFill="1" applyBorder="1" applyAlignment="1" applyProtection="1" quotePrefix="1">
      <alignment horizontal="center"/>
      <protection/>
    </xf>
    <xf numFmtId="180" fontId="160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60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30" xfId="0" applyFont="1" applyFill="1" applyBorder="1" applyAlignment="1" applyProtection="1">
      <alignment/>
      <protection/>
    </xf>
    <xf numFmtId="0" fontId="3" fillId="26" borderId="20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22" fillId="26" borderId="0" xfId="39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8" fillId="26" borderId="31" xfId="0" applyNumberFormat="1" applyFont="1" applyFill="1" applyBorder="1" applyAlignment="1" applyProtection="1">
      <alignment horizontal="center"/>
      <protection/>
    </xf>
    <xf numFmtId="174" fontId="12" fillId="26" borderId="31" xfId="0" applyNumberFormat="1" applyFont="1" applyFill="1" applyBorder="1" applyAlignment="1" applyProtection="1">
      <alignment horizontal="center"/>
      <protection/>
    </xf>
    <xf numFmtId="174" fontId="38" fillId="43" borderId="31" xfId="0" applyNumberFormat="1" applyFont="1" applyFill="1" applyBorder="1" applyAlignment="1" applyProtection="1">
      <alignment horizontal="center"/>
      <protection locked="0"/>
    </xf>
    <xf numFmtId="0" fontId="2" fillId="26" borderId="32" xfId="0" applyFont="1" applyFill="1" applyBorder="1" applyAlignment="1" applyProtection="1">
      <alignment horizontal="right"/>
      <protection/>
    </xf>
    <xf numFmtId="0" fontId="11" fillId="26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61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22" fillId="33" borderId="0" xfId="40" applyNumberFormat="1" applyFont="1" applyFill="1" applyBorder="1" applyAlignment="1" applyProtection="1">
      <alignment/>
      <protection/>
    </xf>
    <xf numFmtId="38" fontId="22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4" xfId="40" applyNumberFormat="1" applyFont="1" applyFill="1" applyBorder="1" applyAlignment="1" applyProtection="1">
      <alignment/>
      <protection/>
    </xf>
    <xf numFmtId="38" fontId="22" fillId="33" borderId="34" xfId="40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22" fillId="44" borderId="34" xfId="40" applyNumberFormat="1" applyFont="1" applyFill="1" applyBorder="1" applyAlignment="1" applyProtection="1">
      <alignment/>
      <protection/>
    </xf>
    <xf numFmtId="38" fontId="9" fillId="44" borderId="34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4" xfId="40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22" fillId="45" borderId="46" xfId="40" applyNumberFormat="1" applyFont="1" applyFill="1" applyBorder="1" applyAlignment="1" applyProtection="1">
      <alignment/>
      <protection/>
    </xf>
    <xf numFmtId="38" fontId="22" fillId="45" borderId="47" xfId="40" applyNumberFormat="1" applyFont="1" applyFill="1" applyBorder="1" applyAlignment="1" applyProtection="1">
      <alignment/>
      <protection/>
    </xf>
    <xf numFmtId="38" fontId="22" fillId="45" borderId="48" xfId="40" applyNumberFormat="1" applyFont="1" applyFill="1" applyBorder="1" applyAlignment="1" applyProtection="1">
      <alignment/>
      <protection/>
    </xf>
    <xf numFmtId="38" fontId="22" fillId="46" borderId="46" xfId="40" applyNumberFormat="1" applyFont="1" applyFill="1" applyBorder="1" applyAlignment="1" applyProtection="1">
      <alignment/>
      <protection/>
    </xf>
    <xf numFmtId="38" fontId="22" fillId="46" borderId="47" xfId="40" applyNumberFormat="1" applyFont="1" applyFill="1" applyBorder="1" applyAlignment="1" applyProtection="1">
      <alignment/>
      <protection/>
    </xf>
    <xf numFmtId="38" fontId="22" fillId="46" borderId="48" xfId="40" applyNumberFormat="1" applyFont="1" applyFill="1" applyBorder="1" applyAlignment="1" applyProtection="1">
      <alignment/>
      <protection/>
    </xf>
    <xf numFmtId="38" fontId="22" fillId="33" borderId="49" xfId="40" applyNumberFormat="1" applyFont="1" applyFill="1" applyBorder="1" applyAlignment="1" applyProtection="1">
      <alignment/>
      <protection/>
    </xf>
    <xf numFmtId="38" fontId="22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54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8" fillId="44" borderId="57" xfId="40" applyNumberFormat="1" applyFont="1" applyFill="1" applyBorder="1" applyAlignment="1" applyProtection="1">
      <alignment/>
      <protection/>
    </xf>
    <xf numFmtId="38" fontId="28" fillId="44" borderId="58" xfId="40" applyNumberFormat="1" applyFont="1" applyFill="1" applyBorder="1" applyAlignment="1" applyProtection="1">
      <alignment/>
      <protection/>
    </xf>
    <xf numFmtId="38" fontId="28" fillId="44" borderId="51" xfId="40" applyNumberFormat="1" applyFont="1" applyFill="1" applyBorder="1" applyAlignment="1" applyProtection="1">
      <alignment/>
      <protection/>
    </xf>
    <xf numFmtId="38" fontId="28" fillId="44" borderId="52" xfId="40" applyNumberFormat="1" applyFont="1" applyFill="1" applyBorder="1" applyAlignment="1" applyProtection="1">
      <alignment/>
      <protection/>
    </xf>
    <xf numFmtId="38" fontId="28" fillId="44" borderId="53" xfId="40" applyNumberFormat="1" applyFont="1" applyFill="1" applyBorder="1" applyAlignment="1" applyProtection="1">
      <alignment/>
      <protection/>
    </xf>
    <xf numFmtId="38" fontId="28" fillId="44" borderId="54" xfId="40" applyNumberFormat="1" applyFont="1" applyFill="1" applyBorder="1" applyAlignment="1" applyProtection="1">
      <alignment/>
      <protection/>
    </xf>
    <xf numFmtId="38" fontId="22" fillId="33" borderId="59" xfId="40" applyNumberFormat="1" applyFont="1" applyFill="1" applyBorder="1" applyAlignment="1" applyProtection="1">
      <alignment/>
      <protection/>
    </xf>
    <xf numFmtId="38" fontId="22" fillId="33" borderId="22" xfId="40" applyNumberFormat="1" applyFont="1" applyFill="1" applyBorder="1" applyAlignment="1" applyProtection="1">
      <alignment/>
      <protection/>
    </xf>
    <xf numFmtId="38" fontId="22" fillId="33" borderId="56" xfId="40" applyNumberFormat="1" applyFont="1" applyFill="1" applyBorder="1" applyAlignment="1" applyProtection="1">
      <alignment/>
      <protection/>
    </xf>
    <xf numFmtId="38" fontId="28" fillId="44" borderId="47" xfId="40" applyNumberFormat="1" applyFont="1" applyFill="1" applyBorder="1" applyAlignment="1" applyProtection="1">
      <alignment/>
      <protection/>
    </xf>
    <xf numFmtId="38" fontId="28" fillId="44" borderId="48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47" borderId="61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40" applyNumberFormat="1" applyFont="1" applyFill="1" applyBorder="1" applyAlignment="1" applyProtection="1">
      <alignment/>
      <protection/>
    </xf>
    <xf numFmtId="38" fontId="9" fillId="33" borderId="62" xfId="40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26" borderId="47" xfId="0" applyFont="1" applyFill="1" applyBorder="1" applyAlignment="1" applyProtection="1">
      <alignment horizontal="left"/>
      <protection/>
    </xf>
    <xf numFmtId="183" fontId="162" fillId="33" borderId="31" xfId="0" applyNumberFormat="1" applyFont="1" applyFill="1" applyBorder="1" applyAlignment="1" applyProtection="1">
      <alignment horizontal="center"/>
      <protection locked="0"/>
    </xf>
    <xf numFmtId="183" fontId="162" fillId="33" borderId="49" xfId="0" applyNumberFormat="1" applyFont="1" applyFill="1" applyBorder="1" applyAlignment="1" applyProtection="1">
      <alignment horizontal="center"/>
      <protection/>
    </xf>
    <xf numFmtId="0" fontId="3" fillId="26" borderId="47" xfId="0" applyFont="1" applyFill="1" applyBorder="1" applyAlignment="1" applyProtection="1">
      <alignment horizontal="right"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9" fillId="33" borderId="64" xfId="40" applyNumberFormat="1" applyFont="1" applyFill="1" applyBorder="1" applyAlignment="1" applyProtection="1">
      <alignment/>
      <protection/>
    </xf>
    <xf numFmtId="38" fontId="15" fillId="33" borderId="65" xfId="40" applyNumberFormat="1" applyFont="1" applyFill="1" applyBorder="1" applyAlignment="1" applyProtection="1">
      <alignment/>
      <protection/>
    </xf>
    <xf numFmtId="38" fontId="22" fillId="33" borderId="66" xfId="40" applyNumberFormat="1" applyFont="1" applyFill="1" applyBorder="1" applyAlignment="1" applyProtection="1">
      <alignment/>
      <protection/>
    </xf>
    <xf numFmtId="38" fontId="22" fillId="33" borderId="65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38" fontId="22" fillId="44" borderId="59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9" fillId="44" borderId="63" xfId="40" applyNumberFormat="1" applyFont="1" applyFill="1" applyBorder="1" applyAlignment="1" applyProtection="1">
      <alignment/>
      <protection/>
    </xf>
    <xf numFmtId="38" fontId="9" fillId="44" borderId="67" xfId="40" applyNumberFormat="1" applyFont="1" applyFill="1" applyBorder="1" applyAlignment="1" applyProtection="1">
      <alignment/>
      <protection/>
    </xf>
    <xf numFmtId="38" fontId="28" fillId="44" borderId="55" xfId="40" applyNumberFormat="1" applyFont="1" applyFill="1" applyBorder="1" applyAlignment="1" applyProtection="1">
      <alignment/>
      <protection/>
    </xf>
    <xf numFmtId="38" fontId="28" fillId="44" borderId="63" xfId="40" applyNumberFormat="1" applyFont="1" applyFill="1" applyBorder="1" applyAlignment="1" applyProtection="1">
      <alignment/>
      <protection/>
    </xf>
    <xf numFmtId="38" fontId="28" fillId="44" borderId="64" xfId="40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8" fillId="44" borderId="46" xfId="40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40" applyNumberFormat="1" applyFont="1" applyFill="1" applyBorder="1" applyAlignment="1" applyProtection="1">
      <alignment/>
      <protection/>
    </xf>
    <xf numFmtId="38" fontId="163" fillId="47" borderId="67" xfId="40" applyNumberFormat="1" applyFont="1" applyFill="1" applyBorder="1" applyAlignment="1" applyProtection="1">
      <alignment/>
      <protection/>
    </xf>
    <xf numFmtId="38" fontId="9" fillId="33" borderId="67" xfId="40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8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8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8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8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8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8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8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8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22" fillId="33" borderId="0" xfId="40" applyNumberFormat="1" applyFont="1" applyFill="1" applyBorder="1" applyAlignment="1" applyProtection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10" fillId="33" borderId="48" xfId="36" applyFont="1" applyFill="1" applyBorder="1" applyAlignment="1" applyProtection="1" quotePrefix="1">
      <alignment horizontal="left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38" fontId="22" fillId="44" borderId="59" xfId="40" applyNumberFormat="1" applyFont="1" applyFill="1" applyBorder="1" applyAlignment="1" applyProtection="1">
      <alignment horizontal="center"/>
      <protection/>
    </xf>
    <xf numFmtId="38" fontId="22" fillId="44" borderId="22" xfId="40" applyNumberFormat="1" applyFont="1" applyFill="1" applyBorder="1" applyAlignment="1" applyProtection="1">
      <alignment horizontal="center"/>
      <protection/>
    </xf>
    <xf numFmtId="38" fontId="22" fillId="44" borderId="56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63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52" xfId="40" applyNumberFormat="1" applyFont="1" applyFill="1" applyBorder="1" applyAlignment="1" applyProtection="1">
      <alignment horizontal="center"/>
      <protection/>
    </xf>
    <xf numFmtId="38" fontId="9" fillId="44" borderId="67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38" fontId="9" fillId="44" borderId="61" xfId="40" applyNumberFormat="1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48" xfId="36" applyFont="1" applyFill="1" applyBorder="1" applyAlignment="1" applyProtection="1">
      <alignment horizontal="center"/>
      <protection/>
    </xf>
    <xf numFmtId="0" fontId="3" fillId="33" borderId="59" xfId="36" applyFont="1" applyFill="1" applyBorder="1" applyAlignment="1" applyProtection="1">
      <alignment horizontal="center"/>
      <protection/>
    </xf>
    <xf numFmtId="0" fontId="3" fillId="33" borderId="22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28" fillId="44" borderId="46" xfId="40" applyNumberFormat="1" applyFont="1" applyFill="1" applyBorder="1" applyAlignment="1" applyProtection="1">
      <alignment horizontal="center"/>
      <protection/>
    </xf>
    <xf numFmtId="38" fontId="28" fillId="44" borderId="47" xfId="40" applyNumberFormat="1" applyFont="1" applyFill="1" applyBorder="1" applyAlignment="1" applyProtection="1">
      <alignment horizontal="center"/>
      <protection/>
    </xf>
    <xf numFmtId="38" fontId="28" fillId="44" borderId="48" xfId="40" applyNumberFormat="1" applyFont="1" applyFill="1" applyBorder="1" applyAlignment="1" applyProtection="1">
      <alignment horizontal="center"/>
      <protection/>
    </xf>
    <xf numFmtId="38" fontId="22" fillId="33" borderId="59" xfId="40" applyNumberFormat="1" applyFont="1" applyFill="1" applyBorder="1" applyAlignment="1" applyProtection="1">
      <alignment horizontal="center"/>
      <protection/>
    </xf>
    <xf numFmtId="38" fontId="22" fillId="33" borderId="22" xfId="40" applyNumberFormat="1" applyFont="1" applyFill="1" applyBorder="1" applyAlignment="1" applyProtection="1">
      <alignment horizontal="center"/>
      <protection/>
    </xf>
    <xf numFmtId="38" fontId="22" fillId="33" borderId="56" xfId="40" applyNumberFormat="1" applyFont="1" applyFill="1" applyBorder="1" applyAlignment="1" applyProtection="1">
      <alignment horizontal="center"/>
      <protection/>
    </xf>
    <xf numFmtId="3" fontId="11" fillId="33" borderId="67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3" fontId="11" fillId="33" borderId="61" xfId="36" applyNumberFormat="1" applyFont="1" applyFill="1" applyBorder="1" applyAlignment="1" applyProtection="1">
      <alignment horizontal="center"/>
      <protection/>
    </xf>
    <xf numFmtId="0" fontId="5" fillId="39" borderId="71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0" fontId="5" fillId="39" borderId="41" xfId="36" applyFont="1" applyFill="1" applyBorder="1" applyAlignment="1" applyProtection="1">
      <alignment horizontal="left"/>
      <protection/>
    </xf>
    <xf numFmtId="174" fontId="5" fillId="39" borderId="70" xfId="36" applyNumberFormat="1" applyFont="1" applyFill="1" applyBorder="1" applyAlignment="1" applyProtection="1">
      <alignment horizontal="left"/>
      <protection/>
    </xf>
    <xf numFmtId="174" fontId="5" fillId="39" borderId="42" xfId="36" applyNumberFormat="1" applyFont="1" applyFill="1" applyBorder="1" applyAlignment="1" applyProtection="1">
      <alignment horizontal="left"/>
      <protection/>
    </xf>
    <xf numFmtId="174" fontId="5" fillId="39" borderId="43" xfId="36" applyNumberFormat="1" applyFont="1" applyFill="1" applyBorder="1" applyAlignment="1" applyProtection="1">
      <alignment horizontal="left"/>
      <protection/>
    </xf>
    <xf numFmtId="38" fontId="15" fillId="33" borderId="65" xfId="40" applyNumberFormat="1" applyFont="1" applyFill="1" applyBorder="1" applyAlignment="1" applyProtection="1">
      <alignment horizontal="left"/>
      <protection/>
    </xf>
    <xf numFmtId="38" fontId="15" fillId="33" borderId="34" xfId="40" applyNumberFormat="1" applyFont="1" applyFill="1" applyBorder="1" applyAlignment="1" applyProtection="1">
      <alignment horizontal="left"/>
      <protection/>
    </xf>
    <xf numFmtId="38" fontId="22" fillId="33" borderId="66" xfId="40" applyNumberFormat="1" applyFont="1" applyFill="1" applyBorder="1" applyAlignment="1" applyProtection="1">
      <alignment horizontal="left"/>
      <protection/>
    </xf>
    <xf numFmtId="38" fontId="22" fillId="33" borderId="49" xfId="40" applyNumberFormat="1" applyFont="1" applyFill="1" applyBorder="1" applyAlignment="1" applyProtection="1">
      <alignment horizontal="left"/>
      <protection/>
    </xf>
    <xf numFmtId="38" fontId="22" fillId="33" borderId="50" xfId="40" applyNumberFormat="1" applyFont="1" applyFill="1" applyBorder="1" applyAlignment="1" applyProtection="1">
      <alignment horizontal="left"/>
      <protection/>
    </xf>
    <xf numFmtId="38" fontId="22" fillId="33" borderId="65" xfId="40" applyNumberFormat="1" applyFont="1" applyFill="1" applyBorder="1" applyAlignment="1" applyProtection="1">
      <alignment horizontal="left"/>
      <protection/>
    </xf>
    <xf numFmtId="38" fontId="22" fillId="33" borderId="34" xfId="40" applyNumberFormat="1" applyFont="1" applyFill="1" applyBorder="1" applyAlignment="1" applyProtection="1">
      <alignment horizontal="left"/>
      <protection/>
    </xf>
    <xf numFmtId="0" fontId="165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8" fillId="26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19" xfId="0" applyNumberFormat="1" applyFont="1" applyFill="1" applyBorder="1" applyAlignment="1" applyProtection="1">
      <alignment/>
      <protection/>
    </xf>
    <xf numFmtId="180" fontId="166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8" fillId="39" borderId="23" xfId="0" applyNumberFormat="1" applyFont="1" applyFill="1" applyBorder="1" applyAlignment="1" applyProtection="1" quotePrefix="1">
      <alignment horizontal="center"/>
      <protection/>
    </xf>
    <xf numFmtId="191" fontId="165" fillId="42" borderId="23" xfId="0" applyNumberFormat="1" applyFont="1" applyFill="1" applyBorder="1" applyAlignment="1" applyProtection="1" quotePrefix="1">
      <alignment horizontal="center"/>
      <protection/>
    </xf>
    <xf numFmtId="191" fontId="166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2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7" fillId="38" borderId="107" xfId="0" applyNumberFormat="1" applyFont="1" applyFill="1" applyBorder="1" applyAlignment="1" applyProtection="1">
      <alignment horizontal="center"/>
      <protection/>
    </xf>
    <xf numFmtId="182" fontId="167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7" fillId="33" borderId="60" xfId="0" applyNumberFormat="1" applyFont="1" applyFill="1" applyBorder="1" applyAlignment="1" applyProtection="1">
      <alignment/>
      <protection/>
    </xf>
    <xf numFmtId="0" fontId="57" fillId="33" borderId="60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8" fillId="44" borderId="111" xfId="0" applyNumberFormat="1" applyFont="1" applyFill="1" applyBorder="1" applyAlignment="1" applyProtection="1">
      <alignment/>
      <protection/>
    </xf>
    <xf numFmtId="184" fontId="38" fillId="44" borderId="96" xfId="0" applyNumberFormat="1" applyFont="1" applyFill="1" applyBorder="1" applyAlignment="1" applyProtection="1">
      <alignment/>
      <protection/>
    </xf>
    <xf numFmtId="184" fontId="38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8" fillId="44" borderId="114" xfId="0" applyNumberFormat="1" applyFont="1" applyFill="1" applyBorder="1" applyAlignment="1" applyProtection="1">
      <alignment/>
      <protection/>
    </xf>
    <xf numFmtId="184" fontId="12" fillId="44" borderId="113" xfId="36" applyNumberFormat="1" applyFont="1" applyFill="1" applyBorder="1" applyAlignment="1" applyProtection="1">
      <alignment/>
      <protection/>
    </xf>
    <xf numFmtId="0" fontId="169" fillId="49" borderId="0" xfId="37" applyFont="1" applyFill="1" applyBorder="1" applyAlignment="1" applyProtection="1">
      <alignment horizontal="center"/>
      <protection/>
    </xf>
    <xf numFmtId="174" fontId="16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7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22" fillId="45" borderId="0" xfId="40" applyNumberFormat="1" applyFont="1" applyFill="1" applyBorder="1" applyAlignment="1" applyProtection="1">
      <alignment/>
      <protection/>
    </xf>
    <xf numFmtId="0" fontId="170" fillId="35" borderId="22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70" fillId="35" borderId="0" xfId="39" applyFont="1" applyFill="1" applyBorder="1" applyAlignment="1" applyProtection="1">
      <alignment/>
      <protection/>
    </xf>
    <xf numFmtId="0" fontId="169" fillId="33" borderId="0" xfId="37" applyFont="1" applyFill="1" applyBorder="1" applyAlignment="1" applyProtection="1">
      <alignment horizontal="center"/>
      <protection/>
    </xf>
    <xf numFmtId="172" fontId="61" fillId="50" borderId="31" xfId="39" applyNumberFormat="1" applyFont="1" applyFill="1" applyBorder="1" applyAlignment="1" applyProtection="1">
      <alignment horizontal="center" vertical="center"/>
      <protection locked="0"/>
    </xf>
    <xf numFmtId="174" fontId="150" fillId="26" borderId="0" xfId="40" applyNumberFormat="1" applyFont="1" applyFill="1" applyAlignment="1" applyProtection="1">
      <alignment/>
      <protection/>
    </xf>
    <xf numFmtId="0" fontId="153" fillId="35" borderId="0" xfId="39" applyFont="1" applyFill="1" applyBorder="1" applyProtection="1">
      <alignment/>
      <protection/>
    </xf>
    <xf numFmtId="0" fontId="171" fillId="35" borderId="0" xfId="39" applyFont="1" applyFill="1" applyBorder="1" applyProtection="1">
      <alignment/>
      <protection/>
    </xf>
    <xf numFmtId="0" fontId="171" fillId="35" borderId="0" xfId="39" applyFont="1" applyFill="1" applyProtection="1">
      <alignment/>
      <protection/>
    </xf>
    <xf numFmtId="180" fontId="159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39" applyFont="1" applyFill="1" applyBorder="1" applyProtection="1">
      <alignment/>
      <protection/>
    </xf>
    <xf numFmtId="0" fontId="15" fillId="36" borderId="22" xfId="39" applyFont="1" applyFill="1" applyBorder="1" applyAlignment="1" applyProtection="1">
      <alignment/>
      <protection/>
    </xf>
    <xf numFmtId="0" fontId="20" fillId="36" borderId="0" xfId="39" applyFont="1" applyFill="1" applyProtection="1">
      <alignment/>
      <protection/>
    </xf>
    <xf numFmtId="172" fontId="13" fillId="36" borderId="31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20" fillId="36" borderId="0" xfId="39" applyFont="1" applyFill="1" applyBorder="1" applyProtection="1">
      <alignment/>
      <protection/>
    </xf>
    <xf numFmtId="174" fontId="8" fillId="33" borderId="0" xfId="40" applyNumberFormat="1" applyFont="1" applyFill="1" applyAlignment="1" applyProtection="1">
      <alignment/>
      <protection/>
    </xf>
    <xf numFmtId="0" fontId="63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72" fillId="33" borderId="49" xfId="0" applyFont="1" applyFill="1" applyBorder="1" applyAlignment="1" applyProtection="1">
      <alignment horizontal="center"/>
      <protection/>
    </xf>
    <xf numFmtId="0" fontId="173" fillId="26" borderId="49" xfId="0" applyFont="1" applyFill="1" applyBorder="1" applyAlignment="1" applyProtection="1">
      <alignment horizontal="center"/>
      <protection locked="0"/>
    </xf>
    <xf numFmtId="172" fontId="174" fillId="33" borderId="31" xfId="39" applyNumberFormat="1" applyFont="1" applyFill="1" applyBorder="1" applyAlignment="1" applyProtection="1">
      <alignment horizontal="center" vertical="center"/>
      <protection/>
    </xf>
    <xf numFmtId="172" fontId="175" fillId="33" borderId="31" xfId="39" applyNumberFormat="1" applyFont="1" applyFill="1" applyBorder="1" applyAlignment="1" applyProtection="1">
      <alignment horizontal="center" vertical="center"/>
      <protection/>
    </xf>
    <xf numFmtId="0" fontId="16" fillId="33" borderId="31" xfId="39" applyNumberFormat="1" applyFont="1" applyFill="1" applyBorder="1" applyAlignment="1" applyProtection="1">
      <alignment horizontal="center" vertical="center"/>
      <protection/>
    </xf>
    <xf numFmtId="0" fontId="16" fillId="38" borderId="31" xfId="39" applyNumberFormat="1" applyFont="1" applyFill="1" applyBorder="1" applyAlignment="1" applyProtection="1">
      <alignment horizontal="center" vertical="center"/>
      <protection locked="0"/>
    </xf>
    <xf numFmtId="38" fontId="19" fillId="33" borderId="64" xfId="40" applyNumberFormat="1" applyFont="1" applyFill="1" applyBorder="1" applyAlignment="1" applyProtection="1">
      <alignment/>
      <protection/>
    </xf>
    <xf numFmtId="38" fontId="19" fillId="33" borderId="63" xfId="40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40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7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26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6" fillId="33" borderId="74" xfId="0" applyNumberFormat="1" applyFont="1" applyFill="1" applyBorder="1" applyAlignment="1" applyProtection="1" quotePrefix="1">
      <alignment/>
      <protection/>
    </xf>
    <xf numFmtId="174" fontId="177" fillId="33" borderId="74" xfId="0" applyNumberFormat="1" applyFont="1" applyFill="1" applyBorder="1" applyAlignment="1" applyProtection="1" quotePrefix="1">
      <alignment/>
      <protection/>
    </xf>
    <xf numFmtId="174" fontId="176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6" fillId="33" borderId="119" xfId="0" applyNumberFormat="1" applyFont="1" applyFill="1" applyBorder="1" applyAlignment="1" applyProtection="1" quotePrefix="1">
      <alignment/>
      <protection/>
    </xf>
    <xf numFmtId="174" fontId="176" fillId="26" borderId="36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6" fillId="26" borderId="119" xfId="0" applyNumberFormat="1" applyFont="1" applyFill="1" applyBorder="1" applyAlignment="1" applyProtection="1" quotePrefix="1">
      <alignment/>
      <protection/>
    </xf>
    <xf numFmtId="174" fontId="177" fillId="26" borderId="36" xfId="0" applyNumberFormat="1" applyFont="1" applyFill="1" applyBorder="1" applyAlignment="1" applyProtection="1" quotePrefix="1">
      <alignment/>
      <protection/>
    </xf>
    <xf numFmtId="174" fontId="176" fillId="33" borderId="90" xfId="0" applyNumberFormat="1" applyFont="1" applyFill="1" applyBorder="1" applyAlignment="1" applyProtection="1" quotePrefix="1">
      <alignment/>
      <protection/>
    </xf>
    <xf numFmtId="174" fontId="177" fillId="33" borderId="91" xfId="0" applyNumberFormat="1" applyFont="1" applyFill="1" applyBorder="1" applyAlignment="1" applyProtection="1" quotePrefix="1">
      <alignment/>
      <protection/>
    </xf>
    <xf numFmtId="174" fontId="177" fillId="33" borderId="36" xfId="0" applyNumberFormat="1" applyFont="1" applyFill="1" applyBorder="1" applyAlignment="1" applyProtection="1" quotePrefix="1">
      <alignment/>
      <protection/>
    </xf>
    <xf numFmtId="0" fontId="39" fillId="33" borderId="120" xfId="39" applyFont="1" applyFill="1" applyBorder="1" applyProtection="1">
      <alignment/>
      <protection/>
    </xf>
    <xf numFmtId="0" fontId="39" fillId="33" borderId="47" xfId="39" applyFont="1" applyFill="1" applyBorder="1" applyProtection="1">
      <alignment/>
      <protection/>
    </xf>
    <xf numFmtId="0" fontId="39" fillId="33" borderId="33" xfId="39" applyFont="1" applyFill="1" applyBorder="1" applyProtection="1">
      <alignment/>
      <protection/>
    </xf>
    <xf numFmtId="182" fontId="43" fillId="51" borderId="121" xfId="0" applyNumberFormat="1" applyFont="1" applyFill="1" applyBorder="1" applyAlignment="1" applyProtection="1">
      <alignment horizontal="center"/>
      <protection/>
    </xf>
    <xf numFmtId="182" fontId="44" fillId="43" borderId="121" xfId="0" applyNumberFormat="1" applyFont="1" applyFill="1" applyBorder="1" applyAlignment="1" applyProtection="1">
      <alignment horizontal="center"/>
      <protection/>
    </xf>
    <xf numFmtId="182" fontId="178" fillId="51" borderId="121" xfId="0" applyNumberFormat="1" applyFont="1" applyFill="1" applyBorder="1" applyAlignment="1" applyProtection="1">
      <alignment horizontal="center"/>
      <protection/>
    </xf>
    <xf numFmtId="182" fontId="179" fillId="43" borderId="121" xfId="0" applyNumberFormat="1" applyFont="1" applyFill="1" applyBorder="1" applyAlignment="1" applyProtection="1">
      <alignment horizontal="center"/>
      <protection/>
    </xf>
    <xf numFmtId="182" fontId="43" fillId="52" borderId="121" xfId="0" applyNumberFormat="1" applyFont="1" applyFill="1" applyBorder="1" applyAlignment="1" applyProtection="1">
      <alignment horizontal="center"/>
      <protection/>
    </xf>
    <xf numFmtId="182" fontId="44" fillId="52" borderId="121" xfId="0" applyNumberFormat="1" applyFont="1" applyFill="1" applyBorder="1" applyAlignment="1" applyProtection="1">
      <alignment horizontal="center"/>
      <protection/>
    </xf>
    <xf numFmtId="182" fontId="180" fillId="52" borderId="121" xfId="0" applyNumberFormat="1" applyFont="1" applyFill="1" applyBorder="1" applyAlignment="1" applyProtection="1">
      <alignment horizontal="center"/>
      <protection/>
    </xf>
    <xf numFmtId="182" fontId="179" fillId="52" borderId="121" xfId="0" applyNumberFormat="1" applyFont="1" applyFill="1" applyBorder="1" applyAlignment="1" applyProtection="1">
      <alignment horizontal="center"/>
      <protection/>
    </xf>
    <xf numFmtId="182" fontId="43" fillId="40" borderId="121" xfId="0" applyNumberFormat="1" applyFont="1" applyFill="1" applyBorder="1" applyAlignment="1" applyProtection="1">
      <alignment horizontal="center"/>
      <protection/>
    </xf>
    <xf numFmtId="182" fontId="44" fillId="40" borderId="121" xfId="0" applyNumberFormat="1" applyFont="1" applyFill="1" applyBorder="1" applyAlignment="1" applyProtection="1">
      <alignment horizontal="center"/>
      <protection/>
    </xf>
    <xf numFmtId="182" fontId="181" fillId="40" borderId="121" xfId="0" applyNumberFormat="1" applyFont="1" applyFill="1" applyBorder="1" applyAlignment="1" applyProtection="1">
      <alignment horizontal="center"/>
      <protection/>
    </xf>
    <xf numFmtId="182" fontId="182" fillId="40" borderId="121" xfId="0" applyNumberFormat="1" applyFont="1" applyFill="1" applyBorder="1" applyAlignment="1" applyProtection="1">
      <alignment horizontal="center"/>
      <protection/>
    </xf>
    <xf numFmtId="182" fontId="22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7" fillId="38" borderId="122" xfId="0" applyNumberFormat="1" applyFont="1" applyFill="1" applyBorder="1" applyAlignment="1" applyProtection="1">
      <alignment horizontal="center"/>
      <protection/>
    </xf>
    <xf numFmtId="182" fontId="167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38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8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40" applyNumberFormat="1" applyFont="1" applyFill="1" applyBorder="1" applyAlignment="1" applyProtection="1">
      <alignment/>
      <protection/>
    </xf>
    <xf numFmtId="38" fontId="9" fillId="44" borderId="48" xfId="40" applyNumberFormat="1" applyFont="1" applyFill="1" applyBorder="1" applyAlignment="1" applyProtection="1">
      <alignment/>
      <protection/>
    </xf>
    <xf numFmtId="38" fontId="183" fillId="44" borderId="46" xfId="40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8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8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8" fillId="44" borderId="10" xfId="0" applyNumberFormat="1" applyFont="1" applyFill="1" applyBorder="1" applyAlignment="1" applyProtection="1">
      <alignment/>
      <protection locked="0"/>
    </xf>
    <xf numFmtId="174" fontId="168" fillId="26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54" fillId="26" borderId="72" xfId="33" applyFont="1" applyFill="1" applyBorder="1">
      <alignment/>
      <protection/>
    </xf>
    <xf numFmtId="0" fontId="26" fillId="26" borderId="22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4" fillId="26" borderId="17" xfId="33" applyFont="1" applyFill="1" applyBorder="1">
      <alignment/>
      <protection/>
    </xf>
    <xf numFmtId="0" fontId="26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154" fillId="26" borderId="17" xfId="33" applyFont="1" applyFill="1" applyBorder="1">
      <alignment/>
      <protection/>
    </xf>
    <xf numFmtId="0" fontId="154" fillId="26" borderId="30" xfId="33" applyFont="1" applyFill="1" applyBorder="1">
      <alignment/>
      <protection/>
    </xf>
    <xf numFmtId="0" fontId="26" fillId="26" borderId="19" xfId="33" applyFont="1" applyFill="1" applyBorder="1">
      <alignment/>
      <protection/>
    </xf>
    <xf numFmtId="0" fontId="154" fillId="26" borderId="72" xfId="33" applyFont="1" applyFill="1" applyBorder="1" quotePrefix="1">
      <alignment/>
      <protection/>
    </xf>
    <xf numFmtId="0" fontId="154" fillId="26" borderId="17" xfId="33" applyFont="1" applyFill="1" applyBorder="1" quotePrefix="1">
      <alignment/>
      <protection/>
    </xf>
    <xf numFmtId="176" fontId="32" fillId="53" borderId="0" xfId="33" applyNumberFormat="1" applyFont="1" applyFill="1" applyBorder="1" applyAlignment="1">
      <alignment horizontal="center"/>
      <protection/>
    </xf>
    <xf numFmtId="179" fontId="32" fillId="53" borderId="0" xfId="33" applyNumberFormat="1" applyFont="1" applyFill="1" applyBorder="1" applyAlignment="1">
      <alignment horizontal="center"/>
      <protection/>
    </xf>
    <xf numFmtId="179" fontId="28" fillId="26" borderId="0" xfId="33" applyNumberFormat="1" applyFont="1" applyFill="1" applyBorder="1" applyAlignment="1">
      <alignment horizontal="center"/>
      <protection/>
    </xf>
    <xf numFmtId="176" fontId="28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8" fillId="33" borderId="0" xfId="33" applyNumberFormat="1" applyFont="1" applyFill="1" applyBorder="1" applyAlignment="1">
      <alignment/>
      <protection/>
    </xf>
    <xf numFmtId="179" fontId="28" fillId="53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16" fillId="38" borderId="0" xfId="33" applyFont="1" applyFill="1" applyBorder="1">
      <alignment/>
      <protection/>
    </xf>
    <xf numFmtId="0" fontId="16" fillId="33" borderId="0" xfId="33" applyFont="1" applyFill="1" applyBorder="1">
      <alignment/>
      <protection/>
    </xf>
    <xf numFmtId="0" fontId="8" fillId="26" borderId="72" xfId="33" applyFont="1" applyFill="1" applyBorder="1">
      <alignment/>
      <protection/>
    </xf>
    <xf numFmtId="0" fontId="8" fillId="26" borderId="30" xfId="33" applyFont="1" applyFill="1" applyBorder="1">
      <alignment/>
      <protection/>
    </xf>
    <xf numFmtId="0" fontId="16" fillId="26" borderId="19" xfId="33" applyFont="1" applyFill="1" applyBorder="1">
      <alignment/>
      <protection/>
    </xf>
    <xf numFmtId="0" fontId="16" fillId="26" borderId="20" xfId="33" applyFont="1" applyFill="1" applyBorder="1">
      <alignment/>
      <protection/>
    </xf>
    <xf numFmtId="0" fontId="16" fillId="26" borderId="72" xfId="33" applyFont="1" applyFill="1" applyBorder="1">
      <alignment/>
      <protection/>
    </xf>
    <xf numFmtId="0" fontId="16" fillId="26" borderId="17" xfId="33" applyFont="1" applyFill="1" applyBorder="1">
      <alignment/>
      <protection/>
    </xf>
    <xf numFmtId="0" fontId="16" fillId="26" borderId="0" xfId="33" applyFont="1" applyFill="1" applyBorder="1">
      <alignment/>
      <protection/>
    </xf>
    <xf numFmtId="0" fontId="16" fillId="26" borderId="18" xfId="33" applyFont="1" applyFill="1" applyBorder="1">
      <alignment/>
      <protection/>
    </xf>
    <xf numFmtId="0" fontId="16" fillId="26" borderId="30" xfId="33" applyFont="1" applyFill="1" applyBorder="1">
      <alignment/>
      <protection/>
    </xf>
    <xf numFmtId="0" fontId="16" fillId="38" borderId="19" xfId="33" applyFont="1" applyFill="1" applyBorder="1">
      <alignment/>
      <protection/>
    </xf>
    <xf numFmtId="0" fontId="16" fillId="38" borderId="15" xfId="33" applyFont="1" applyFill="1" applyBorder="1">
      <alignment/>
      <protection/>
    </xf>
    <xf numFmtId="0" fontId="16" fillId="37" borderId="0" xfId="33" applyFont="1" applyFill="1">
      <alignment/>
      <protection/>
    </xf>
    <xf numFmtId="193" fontId="150" fillId="40" borderId="28" xfId="34" applyNumberFormat="1" applyFont="1" applyFill="1" applyBorder="1" applyAlignment="1">
      <alignment horizontal="center"/>
      <protection/>
    </xf>
    <xf numFmtId="179" fontId="28" fillId="26" borderId="0" xfId="33" applyNumberFormat="1" applyFont="1" applyFill="1" applyBorder="1" applyAlignment="1">
      <alignment horizontal="center"/>
      <protection/>
    </xf>
    <xf numFmtId="179" fontId="28" fillId="33" borderId="0" xfId="33" applyNumberFormat="1" applyFont="1" applyFill="1" applyBorder="1" applyAlignment="1">
      <alignment horizontal="center"/>
      <protection/>
    </xf>
    <xf numFmtId="177" fontId="28" fillId="53" borderId="0" xfId="33" applyNumberFormat="1" applyFont="1" applyFill="1" applyBorder="1" applyAlignment="1">
      <alignment horizontal="center"/>
      <protection/>
    </xf>
    <xf numFmtId="177" fontId="28" fillId="33" borderId="0" xfId="33" applyNumberFormat="1" applyFont="1" applyFill="1" applyBorder="1" applyAlignment="1">
      <alignment horizontal="center"/>
      <protection/>
    </xf>
    <xf numFmtId="176" fontId="28" fillId="26" borderId="0" xfId="33" applyNumberFormat="1" applyFont="1" applyFill="1" applyBorder="1" applyAlignment="1">
      <alignment horizontal="center"/>
      <protection/>
    </xf>
    <xf numFmtId="178" fontId="28" fillId="26" borderId="22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8" fontId="28" fillId="38" borderId="0" xfId="33" applyNumberFormat="1" applyFont="1" applyFill="1" applyBorder="1" applyAlignment="1">
      <alignment horizontal="center"/>
      <protection/>
    </xf>
    <xf numFmtId="187" fontId="150" fillId="33" borderId="32" xfId="38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33" xfId="38" applyNumberFormat="1" applyFont="1" applyFill="1" applyBorder="1" applyAlignment="1" applyProtection="1" quotePrefix="1">
      <alignment horizontal="center" vertical="center"/>
      <protection locked="0"/>
    </xf>
    <xf numFmtId="0" fontId="149" fillId="36" borderId="32" xfId="70" applyFill="1" applyBorder="1" applyAlignment="1" applyProtection="1">
      <alignment horizontal="center" vertical="center"/>
      <protection locked="0"/>
    </xf>
    <xf numFmtId="0" fontId="184" fillId="36" borderId="47" xfId="70" applyFont="1" applyFill="1" applyBorder="1" applyAlignment="1" applyProtection="1">
      <alignment horizontal="center" vertical="center"/>
      <protection locked="0"/>
    </xf>
    <xf numFmtId="0" fontId="184" fillId="36" borderId="33" xfId="70" applyFont="1" applyFill="1" applyBorder="1" applyAlignment="1" applyProtection="1">
      <alignment horizontal="center" vertical="center"/>
      <protection locked="0"/>
    </xf>
    <xf numFmtId="38" fontId="149" fillId="33" borderId="32" xfId="70" applyNumberFormat="1" applyFill="1" applyBorder="1" applyAlignment="1" applyProtection="1">
      <alignment horizontal="center" vertical="center"/>
      <protection locked="0"/>
    </xf>
    <xf numFmtId="38" fontId="185" fillId="33" borderId="47" xfId="70" applyNumberFormat="1" applyFont="1" applyFill="1" applyBorder="1" applyAlignment="1" applyProtection="1">
      <alignment horizontal="center" vertical="center"/>
      <protection locked="0"/>
    </xf>
    <xf numFmtId="38" fontId="185" fillId="33" borderId="33" xfId="70" applyNumberFormat="1" applyFont="1" applyFill="1" applyBorder="1" applyAlignment="1" applyProtection="1">
      <alignment horizontal="center" vertical="center"/>
      <protection locked="0"/>
    </xf>
    <xf numFmtId="0" fontId="59" fillId="50" borderId="124" xfId="39" applyFont="1" applyFill="1" applyBorder="1" applyAlignment="1" applyProtection="1" quotePrefix="1">
      <alignment horizontal="center" wrapText="1"/>
      <protection locked="0"/>
    </xf>
    <xf numFmtId="0" fontId="59" fillId="50" borderId="57" xfId="39" applyFont="1" applyFill="1" applyBorder="1" applyAlignment="1" applyProtection="1">
      <alignment horizontal="center" wrapText="1"/>
      <protection locked="0"/>
    </xf>
    <xf numFmtId="0" fontId="59" fillId="50" borderId="125" xfId="39" applyFont="1" applyFill="1" applyBorder="1" applyAlignment="1" applyProtection="1">
      <alignment horizontal="center" wrapText="1"/>
      <protection locked="0"/>
    </xf>
    <xf numFmtId="1" fontId="57" fillId="33" borderId="32" xfId="0" applyNumberFormat="1" applyFont="1" applyFill="1" applyBorder="1" applyAlignment="1" applyProtection="1">
      <alignment horizontal="center"/>
      <protection locked="0"/>
    </xf>
    <xf numFmtId="1" fontId="57" fillId="33" borderId="47" xfId="0" applyNumberFormat="1" applyFont="1" applyFill="1" applyBorder="1" applyAlignment="1" applyProtection="1">
      <alignment horizontal="center"/>
      <protection locked="0"/>
    </xf>
    <xf numFmtId="1" fontId="57" fillId="33" borderId="33" xfId="0" applyNumberFormat="1" applyFont="1" applyFill="1" applyBorder="1" applyAlignment="1" applyProtection="1">
      <alignment horizontal="center"/>
      <protection locked="0"/>
    </xf>
    <xf numFmtId="0" fontId="186" fillId="26" borderId="49" xfId="33" applyFont="1" applyFill="1" applyBorder="1" applyAlignment="1" applyProtection="1" quotePrefix="1">
      <alignment horizontal="center"/>
      <protection/>
    </xf>
    <xf numFmtId="0" fontId="187" fillId="38" borderId="30" xfId="39" applyFont="1" applyFill="1" applyBorder="1" applyAlignment="1" applyProtection="1">
      <alignment horizontal="center" vertical="center" wrapText="1"/>
      <protection locked="0"/>
    </xf>
    <xf numFmtId="0" fontId="187" fillId="38" borderId="19" xfId="39" applyFont="1" applyFill="1" applyBorder="1" applyAlignment="1" applyProtection="1">
      <alignment horizontal="center" vertical="center" wrapText="1"/>
      <protection locked="0"/>
    </xf>
    <xf numFmtId="0" fontId="187" fillId="38" borderId="20" xfId="39" applyFont="1" applyFill="1" applyBorder="1" applyAlignment="1" applyProtection="1">
      <alignment horizontal="center" vertical="center" wrapText="1"/>
      <protection locked="0"/>
    </xf>
    <xf numFmtId="0" fontId="188" fillId="33" borderId="65" xfId="37" applyFont="1" applyFill="1" applyBorder="1" applyAlignment="1" applyProtection="1">
      <alignment horizontal="center"/>
      <protection/>
    </xf>
    <xf numFmtId="0" fontId="188" fillId="33" borderId="0" xfId="37" applyFont="1" applyFill="1" applyBorder="1" applyAlignment="1" applyProtection="1">
      <alignment horizontal="center"/>
      <protection/>
    </xf>
    <xf numFmtId="0" fontId="188" fillId="33" borderId="34" xfId="37" applyFont="1" applyFill="1" applyBorder="1" applyAlignment="1" applyProtection="1">
      <alignment horizontal="center"/>
      <protection/>
    </xf>
    <xf numFmtId="0" fontId="169" fillId="49" borderId="119" xfId="37" applyFont="1" applyFill="1" applyBorder="1" applyAlignment="1" applyProtection="1">
      <alignment horizontal="center"/>
      <protection/>
    </xf>
    <xf numFmtId="0" fontId="189" fillId="26" borderId="0" xfId="36" applyFont="1" applyFill="1" applyBorder="1" applyAlignment="1" applyProtection="1">
      <alignment horizontal="center"/>
      <protection/>
    </xf>
    <xf numFmtId="185" fontId="160" fillId="33" borderId="32" xfId="36" applyNumberFormat="1" applyFont="1" applyFill="1" applyBorder="1" applyAlignment="1" applyProtection="1">
      <alignment horizontal="center"/>
      <protection/>
    </xf>
    <xf numFmtId="185" fontId="160" fillId="33" borderId="47" xfId="36" applyNumberFormat="1" applyFont="1" applyFill="1" applyBorder="1" applyAlignment="1" applyProtection="1">
      <alignment horizontal="center"/>
      <protection/>
    </xf>
    <xf numFmtId="185" fontId="160" fillId="33" borderId="33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0" fillId="33" borderId="48" xfId="36" applyFont="1" applyFill="1" applyBorder="1" applyAlignment="1" applyProtection="1">
      <alignment horizontal="center" vertical="center" wrapText="1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0" fontId="18" fillId="50" borderId="17" xfId="39" applyFont="1" applyFill="1" applyBorder="1" applyAlignment="1" applyProtection="1">
      <alignment horizontal="center" vertical="top"/>
      <protection/>
    </xf>
    <xf numFmtId="0" fontId="18" fillId="50" borderId="0" xfId="39" applyFont="1" applyFill="1" applyBorder="1" applyAlignment="1" applyProtection="1">
      <alignment horizontal="center" vertical="top"/>
      <protection/>
    </xf>
    <xf numFmtId="0" fontId="18" fillId="50" borderId="18" xfId="39" applyFont="1" applyFill="1" applyBorder="1" applyAlignment="1" applyProtection="1">
      <alignment horizontal="center" vertical="top"/>
      <protection/>
    </xf>
    <xf numFmtId="185" fontId="190" fillId="26" borderId="0" xfId="36" applyNumberFormat="1" applyFont="1" applyFill="1" applyBorder="1" applyAlignment="1" applyProtection="1">
      <alignment horizontal="center"/>
      <protection/>
    </xf>
    <xf numFmtId="0" fontId="150" fillId="26" borderId="0" xfId="33" applyFont="1" applyFill="1" applyAlignment="1" applyProtection="1" quotePrefix="1">
      <alignment horizontal="center"/>
      <protection/>
    </xf>
    <xf numFmtId="38" fontId="9" fillId="33" borderId="67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1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28" fillId="54" borderId="46" xfId="40" applyNumberFormat="1" applyFont="1" applyFill="1" applyBorder="1" applyAlignment="1" applyProtection="1">
      <alignment horizontal="center"/>
      <protection/>
    </xf>
    <xf numFmtId="38" fontId="28" fillId="54" borderId="47" xfId="40" applyNumberFormat="1" applyFont="1" applyFill="1" applyBorder="1" applyAlignment="1" applyProtection="1">
      <alignment horizontal="center"/>
      <protection/>
    </xf>
    <xf numFmtId="38" fontId="28" fillId="54" borderId="48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38" fontId="22" fillId="46" borderId="46" xfId="40" applyNumberFormat="1" applyFont="1" applyFill="1" applyBorder="1" applyAlignment="1" applyProtection="1">
      <alignment horizontal="center"/>
      <protection/>
    </xf>
    <xf numFmtId="38" fontId="22" fillId="46" borderId="47" xfId="40" applyNumberFormat="1" applyFont="1" applyFill="1" applyBorder="1" applyAlignment="1" applyProtection="1">
      <alignment horizontal="center"/>
      <protection/>
    </xf>
    <xf numFmtId="38" fontId="22" fillId="46" borderId="48" xfId="40" applyNumberFormat="1" applyFont="1" applyFill="1" applyBorder="1" applyAlignment="1" applyProtection="1">
      <alignment horizontal="center"/>
      <protection/>
    </xf>
    <xf numFmtId="38" fontId="28" fillId="44" borderId="55" xfId="40" applyNumberFormat="1" applyFont="1" applyFill="1" applyBorder="1" applyAlignment="1" applyProtection="1">
      <alignment horizontal="center"/>
      <protection/>
    </xf>
    <xf numFmtId="38" fontId="28" fillId="44" borderId="57" xfId="40" applyNumberFormat="1" applyFont="1" applyFill="1" applyBorder="1" applyAlignment="1" applyProtection="1">
      <alignment horizontal="center"/>
      <protection/>
    </xf>
    <xf numFmtId="38" fontId="28" fillId="44" borderId="58" xfId="40" applyNumberFormat="1" applyFont="1" applyFill="1" applyBorder="1" applyAlignment="1" applyProtection="1">
      <alignment horizontal="center"/>
      <protection/>
    </xf>
    <xf numFmtId="38" fontId="28" fillId="44" borderId="63" xfId="40" applyNumberFormat="1" applyFont="1" applyFill="1" applyBorder="1" applyAlignment="1" applyProtection="1">
      <alignment horizontal="center"/>
      <protection/>
    </xf>
    <xf numFmtId="38" fontId="28" fillId="44" borderId="51" xfId="40" applyNumberFormat="1" applyFont="1" applyFill="1" applyBorder="1" applyAlignment="1" applyProtection="1">
      <alignment horizontal="center"/>
      <protection/>
    </xf>
    <xf numFmtId="38" fontId="28" fillId="44" borderId="52" xfId="40" applyNumberFormat="1" applyFont="1" applyFill="1" applyBorder="1" applyAlignment="1" applyProtection="1">
      <alignment horizontal="center"/>
      <protection/>
    </xf>
    <xf numFmtId="38" fontId="28" fillId="44" borderId="64" xfId="40" applyNumberFormat="1" applyFont="1" applyFill="1" applyBorder="1" applyAlignment="1" applyProtection="1">
      <alignment horizontal="center"/>
      <protection/>
    </xf>
    <xf numFmtId="38" fontId="28" fillId="44" borderId="53" xfId="40" applyNumberFormat="1" applyFont="1" applyFill="1" applyBorder="1" applyAlignment="1" applyProtection="1">
      <alignment horizontal="center"/>
      <protection/>
    </xf>
    <xf numFmtId="38" fontId="28" fillId="44" borderId="54" xfId="40" applyNumberFormat="1" applyFont="1" applyFill="1" applyBorder="1" applyAlignment="1" applyProtection="1">
      <alignment horizontal="center"/>
      <protection/>
    </xf>
    <xf numFmtId="0" fontId="4" fillId="39" borderId="68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39" borderId="45" xfId="36" applyFont="1" applyFill="1" applyBorder="1" applyAlignment="1" applyProtection="1">
      <alignment horizontal="center"/>
      <protection/>
    </xf>
    <xf numFmtId="0" fontId="4" fillId="48" borderId="68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48" borderId="45" xfId="36" applyFont="1" applyFill="1" applyBorder="1" applyAlignment="1" applyProtection="1" quotePrefix="1">
      <alignment horizontal="center"/>
      <protection/>
    </xf>
    <xf numFmtId="0" fontId="4" fillId="5" borderId="68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0" fontId="4" fillId="5" borderId="45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9" fillId="33" borderId="54" xfId="40" applyNumberFormat="1" applyFont="1" applyFill="1" applyBorder="1" applyAlignment="1" applyProtection="1">
      <alignment horizontal="left"/>
      <protection/>
    </xf>
    <xf numFmtId="38" fontId="163" fillId="47" borderId="69" xfId="40" applyNumberFormat="1" applyFont="1" applyFill="1" applyBorder="1" applyAlignment="1" applyProtection="1">
      <alignment horizontal="center"/>
      <protection/>
    </xf>
    <xf numFmtId="38" fontId="163" fillId="47" borderId="19" xfId="40" applyNumberFormat="1" applyFont="1" applyFill="1" applyBorder="1" applyAlignment="1" applyProtection="1">
      <alignment horizontal="center"/>
      <protection/>
    </xf>
    <xf numFmtId="38" fontId="163" fillId="47" borderId="62" xfId="40" applyNumberFormat="1" applyFont="1" applyFill="1" applyBorder="1" applyAlignment="1" applyProtection="1">
      <alignment horizontal="center"/>
      <protection/>
    </xf>
    <xf numFmtId="38" fontId="51" fillId="33" borderId="66" xfId="40" applyNumberFormat="1" applyFont="1" applyFill="1" applyBorder="1" applyAlignment="1" applyProtection="1">
      <alignment horizontal="center"/>
      <protection/>
    </xf>
    <xf numFmtId="38" fontId="51" fillId="33" borderId="49" xfId="40" applyNumberFormat="1" applyFont="1" applyFill="1" applyBorder="1" applyAlignment="1" applyProtection="1">
      <alignment horizontal="center"/>
      <protection/>
    </xf>
    <xf numFmtId="38" fontId="51" fillId="33" borderId="50" xfId="40" applyNumberFormat="1" applyFont="1" applyFill="1" applyBorder="1" applyAlignment="1" applyProtection="1">
      <alignment horizontal="center"/>
      <protection/>
    </xf>
    <xf numFmtId="38" fontId="14" fillId="33" borderId="64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4" fillId="33" borderId="54" xfId="40" applyNumberFormat="1" applyFont="1" applyFill="1" applyBorder="1" applyAlignment="1" applyProtection="1">
      <alignment horizontal="center"/>
      <protection/>
    </xf>
    <xf numFmtId="38" fontId="183" fillId="44" borderId="46" xfId="40" applyNumberFormat="1" applyFont="1" applyFill="1" applyBorder="1" applyAlignment="1" applyProtection="1">
      <alignment horizontal="center"/>
      <protection/>
    </xf>
    <xf numFmtId="38" fontId="183" fillId="44" borderId="47" xfId="40" applyNumberFormat="1" applyFont="1" applyFill="1" applyBorder="1" applyAlignment="1" applyProtection="1">
      <alignment horizontal="center"/>
      <protection/>
    </xf>
    <xf numFmtId="38" fontId="183" fillId="44" borderId="48" xfId="40" applyNumberFormat="1" applyFont="1" applyFill="1" applyBorder="1" applyAlignment="1" applyProtection="1">
      <alignment horizontal="center"/>
      <protection/>
    </xf>
    <xf numFmtId="186" fontId="191" fillId="46" borderId="32" xfId="33" applyNumberFormat="1" applyFont="1" applyFill="1" applyBorder="1" applyAlignment="1" applyProtection="1">
      <alignment horizontal="center" vertical="center"/>
      <protection locked="0"/>
    </xf>
    <xf numFmtId="186" fontId="191" fillId="46" borderId="33" xfId="33" applyNumberFormat="1" applyFont="1" applyFill="1" applyBorder="1" applyAlignment="1" applyProtection="1">
      <alignment horizontal="center" vertical="center"/>
      <protection locked="0"/>
    </xf>
    <xf numFmtId="0" fontId="4" fillId="33" borderId="70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0" fontId="4" fillId="33" borderId="43" xfId="36" applyFont="1" applyFill="1" applyBorder="1" applyAlignment="1" applyProtection="1">
      <alignment horizontal="center"/>
      <protection/>
    </xf>
    <xf numFmtId="38" fontId="16" fillId="33" borderId="64" xfId="40" applyNumberFormat="1" applyFont="1" applyFill="1" applyBorder="1" applyAlignment="1" applyProtection="1">
      <alignment horizontal="center"/>
      <protection/>
    </xf>
    <xf numFmtId="38" fontId="16" fillId="33" borderId="53" xfId="40" applyNumberFormat="1" applyFont="1" applyFill="1" applyBorder="1" applyAlignment="1" applyProtection="1">
      <alignment horizontal="center"/>
      <protection/>
    </xf>
    <xf numFmtId="38" fontId="16" fillId="33" borderId="54" xfId="40" applyNumberFormat="1" applyFont="1" applyFill="1" applyBorder="1" applyAlignment="1" applyProtection="1">
      <alignment horizontal="center"/>
      <protection/>
    </xf>
    <xf numFmtId="0" fontId="22" fillId="36" borderId="124" xfId="39" applyFont="1" applyFill="1" applyBorder="1" applyAlignment="1" applyProtection="1" quotePrefix="1">
      <alignment horizontal="center" wrapText="1"/>
      <protection/>
    </xf>
    <xf numFmtId="0" fontId="22" fillId="36" borderId="57" xfId="39" applyFont="1" applyFill="1" applyBorder="1" applyAlignment="1" applyProtection="1">
      <alignment horizontal="center" wrapText="1"/>
      <protection/>
    </xf>
    <xf numFmtId="0" fontId="22" fillId="36" borderId="125" xfId="39" applyFont="1" applyFill="1" applyBorder="1" applyAlignment="1" applyProtection="1">
      <alignment horizontal="center" wrapText="1"/>
      <protection/>
    </xf>
    <xf numFmtId="187" fontId="8" fillId="33" borderId="32" xfId="38" applyNumberFormat="1" applyFont="1" applyFill="1" applyBorder="1" applyAlignment="1" applyProtection="1" quotePrefix="1">
      <alignment horizontal="center" vertical="center"/>
      <protection/>
    </xf>
    <xf numFmtId="187" fontId="8" fillId="33" borderId="33" xfId="38" applyNumberFormat="1" applyFont="1" applyFill="1" applyBorder="1" applyAlignment="1" applyProtection="1" quotePrefix="1">
      <alignment horizontal="center" vertical="center"/>
      <protection/>
    </xf>
    <xf numFmtId="186" fontId="191" fillId="46" borderId="32" xfId="33" applyNumberFormat="1" applyFont="1" applyFill="1" applyBorder="1" applyAlignment="1" applyProtection="1">
      <alignment horizontal="center" vertical="center"/>
      <protection/>
    </xf>
    <xf numFmtId="186" fontId="191" fillId="46" borderId="33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62" fillId="33" borderId="30" xfId="39" applyFont="1" applyFill="1" applyBorder="1" applyAlignment="1" applyProtection="1">
      <alignment horizontal="center" vertical="center" wrapText="1"/>
      <protection/>
    </xf>
    <xf numFmtId="0" fontId="62" fillId="33" borderId="19" xfId="39" applyFont="1" applyFill="1" applyBorder="1" applyAlignment="1" applyProtection="1">
      <alignment horizontal="center" vertical="center" wrapText="1"/>
      <protection/>
    </xf>
    <xf numFmtId="0" fontId="62" fillId="33" borderId="20" xfId="39" applyFont="1" applyFill="1" applyBorder="1" applyAlignment="1" applyProtection="1">
      <alignment horizontal="center" vertical="center" wrapText="1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38" fontId="11" fillId="33" borderId="47" xfId="70" applyNumberFormat="1" applyFont="1" applyFill="1" applyBorder="1" applyAlignment="1" applyProtection="1">
      <alignment horizontal="center" vertical="center"/>
      <protection/>
    </xf>
    <xf numFmtId="38" fontId="11" fillId="33" borderId="33" xfId="70" applyNumberFormat="1" applyFont="1" applyFill="1" applyBorder="1" applyAlignment="1" applyProtection="1">
      <alignment horizontal="center" vertical="center"/>
      <protection/>
    </xf>
    <xf numFmtId="0" fontId="192" fillId="36" borderId="32" xfId="70" applyFont="1" applyFill="1" applyBorder="1" applyAlignment="1" applyProtection="1">
      <alignment horizontal="center" vertical="center"/>
      <protection/>
    </xf>
    <xf numFmtId="0" fontId="192" fillId="36" borderId="47" xfId="70" applyFont="1" applyFill="1" applyBorder="1" applyAlignment="1" applyProtection="1">
      <alignment horizontal="center" vertical="center"/>
      <protection/>
    </xf>
    <xf numFmtId="0" fontId="192" fillId="36" borderId="33" xfId="70" applyFont="1" applyFill="1" applyBorder="1" applyAlignment="1" applyProtection="1">
      <alignment horizontal="center" vertical="center"/>
      <protection/>
    </xf>
    <xf numFmtId="0" fontId="34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90" fillId="33" borderId="0" xfId="36" applyNumberFormat="1" applyFont="1" applyFill="1" applyBorder="1" applyAlignment="1" applyProtection="1">
      <alignment horizontal="center"/>
      <protection/>
    </xf>
    <xf numFmtId="0" fontId="186" fillId="33" borderId="49" xfId="33" applyFont="1" applyFill="1" applyBorder="1" applyAlignment="1" applyProtection="1" quotePrefix="1">
      <alignment horizontal="center"/>
      <protection/>
    </xf>
    <xf numFmtId="185" fontId="4" fillId="26" borderId="32" xfId="36" applyNumberFormat="1" applyFont="1" applyFill="1" applyBorder="1" applyAlignment="1" applyProtection="1">
      <alignment horizontal="center"/>
      <protection/>
    </xf>
    <xf numFmtId="185" fontId="4" fillId="26" borderId="47" xfId="36" applyNumberFormat="1" applyFont="1" applyFill="1" applyBorder="1" applyAlignment="1" applyProtection="1">
      <alignment horizontal="center"/>
      <protection/>
    </xf>
    <xf numFmtId="185" fontId="4" fillId="26" borderId="33" xfId="36" applyNumberFormat="1" applyFont="1" applyFill="1" applyBorder="1" applyAlignment="1" applyProtection="1">
      <alignment horizontal="center"/>
      <protection/>
    </xf>
    <xf numFmtId="0" fontId="188" fillId="33" borderId="119" xfId="37" applyFont="1" applyFill="1" applyBorder="1" applyAlignment="1" applyProtection="1">
      <alignment horizontal="center"/>
      <protection/>
    </xf>
    <xf numFmtId="0" fontId="188" fillId="33" borderId="126" xfId="37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22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0">
        <f>+'Cash-Flow-2018-Leva'!P5</f>
        <v>2018</v>
      </c>
      <c r="M2" s="570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5">
        <f>+'Cash-Flow-2018-Leva'!P5</f>
        <v>2018</v>
      </c>
      <c r="I7" s="575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7">
        <f>+'Cash-Flow-2018-Leva'!P5</f>
        <v>2018</v>
      </c>
      <c r="G34" s="577"/>
      <c r="H34" s="577"/>
      <c r="I34" s="577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1">
        <f>+H7</f>
        <v>2018</v>
      </c>
      <c r="H41" s="571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3">
        <f>+F34-1</f>
        <v>2017</v>
      </c>
      <c r="M44" s="573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2">
        <f>+H7-1</f>
        <v>2017</v>
      </c>
      <c r="H46" s="572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8">
        <f>+'Cash-Flow-2018-Leva'!P5</f>
        <v>2018</v>
      </c>
      <c r="G69" s="578"/>
      <c r="H69" s="578"/>
      <c r="I69" s="578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9">
        <f>+'Cash-Flow-2018-Leva'!P5</f>
        <v>2018</v>
      </c>
      <c r="H70" s="579"/>
      <c r="I70" s="579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6">
        <f>+'Cash-Flow-2018-Leva'!P5</f>
        <v>2018</v>
      </c>
      <c r="I89" s="576"/>
      <c r="J89" s="576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8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27" sqref="F12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588" t="s">
        <v>373</v>
      </c>
      <c r="C1" s="589"/>
      <c r="D1" s="589"/>
      <c r="E1" s="589"/>
      <c r="F1" s="590"/>
      <c r="G1" s="450" t="s">
        <v>253</v>
      </c>
      <c r="H1" s="443"/>
      <c r="I1" s="580">
        <v>121082521</v>
      </c>
      <c r="J1" s="581"/>
      <c r="K1" s="444"/>
      <c r="L1" s="452" t="s">
        <v>254</v>
      </c>
      <c r="M1" s="448">
        <v>5500</v>
      </c>
      <c r="N1" s="444"/>
      <c r="O1" s="452" t="s">
        <v>246</v>
      </c>
      <c r="P1" s="471" t="s">
        <v>375</v>
      </c>
      <c r="Q1" s="445"/>
      <c r="R1" s="360" t="s">
        <v>287</v>
      </c>
      <c r="S1" s="668"/>
      <c r="T1" s="669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15" t="s">
        <v>247</v>
      </c>
      <c r="C2" s="616"/>
      <c r="D2" s="616"/>
      <c r="E2" s="616"/>
      <c r="F2" s="617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595" t="s">
        <v>259</v>
      </c>
      <c r="C3" s="596"/>
      <c r="D3" s="596"/>
      <c r="E3" s="596"/>
      <c r="F3" s="597"/>
      <c r="G3" s="451" t="s">
        <v>245</v>
      </c>
      <c r="H3" s="585"/>
      <c r="I3" s="586"/>
      <c r="J3" s="586"/>
      <c r="K3" s="587"/>
      <c r="L3" s="28" t="s">
        <v>255</v>
      </c>
      <c r="M3" s="582" t="s">
        <v>376</v>
      </c>
      <c r="N3" s="583"/>
      <c r="O3" s="583"/>
      <c r="P3" s="584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19" t="s">
        <v>252</v>
      </c>
      <c r="E5" s="619"/>
      <c r="F5" s="619"/>
      <c r="G5" s="619"/>
      <c r="H5" s="619"/>
      <c r="I5" s="619"/>
      <c r="J5" s="619"/>
      <c r="K5" s="619"/>
      <c r="L5" s="619"/>
      <c r="M5" s="20"/>
      <c r="N5" s="20"/>
      <c r="O5" s="24" t="s">
        <v>18</v>
      </c>
      <c r="P5" s="469">
        <v>2018</v>
      </c>
      <c r="Q5" s="20"/>
      <c r="R5" s="602" t="s">
        <v>186</v>
      </c>
      <c r="S5" s="602"/>
      <c r="T5" s="602"/>
      <c r="U5" s="15"/>
    </row>
    <row r="6" spans="1:28" s="3" customFormat="1" ht="17.25" customHeight="1">
      <c r="A6" s="15"/>
      <c r="B6" s="27" t="s">
        <v>250</v>
      </c>
      <c r="C6" s="27"/>
      <c r="D6" s="619" t="s">
        <v>251</v>
      </c>
      <c r="E6" s="619"/>
      <c r="F6" s="619"/>
      <c r="G6" s="619"/>
      <c r="H6" s="619"/>
      <c r="I6" s="619"/>
      <c r="J6" s="619"/>
      <c r="K6" s="619"/>
      <c r="L6" s="619"/>
      <c r="M6" s="21"/>
      <c r="N6" s="16"/>
      <c r="O6" s="15"/>
      <c r="P6" s="15"/>
      <c r="Q6" s="13"/>
      <c r="R6" s="618">
        <f>+P4</f>
        <v>0</v>
      </c>
      <c r="S6" s="618"/>
      <c r="T6" s="61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594" t="str">
        <f>+B1</f>
        <v>Национален осигурителен институт - Държавно обществено осигуряване</v>
      </c>
      <c r="E8" s="594"/>
      <c r="F8" s="594"/>
      <c r="G8" s="594"/>
      <c r="H8" s="594"/>
      <c r="I8" s="594"/>
      <c r="J8" s="594"/>
      <c r="K8" s="594"/>
      <c r="L8" s="594"/>
      <c r="M8" s="449" t="s">
        <v>256</v>
      </c>
      <c r="N8" s="16"/>
      <c r="O8" s="467" t="s">
        <v>295</v>
      </c>
      <c r="P8" s="306" t="s">
        <v>51</v>
      </c>
      <c r="Q8" s="13"/>
      <c r="R8" s="603">
        <f>+P5</f>
        <v>2018</v>
      </c>
      <c r="S8" s="604"/>
      <c r="T8" s="60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06" t="s">
        <v>0</v>
      </c>
      <c r="S10" s="607"/>
      <c r="T10" s="60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30.06.2018 г.</v>
      </c>
      <c r="G11" s="413">
        <f>+P5-1</f>
        <v>2017</v>
      </c>
      <c r="H11" s="15"/>
      <c r="I11" s="118" t="str">
        <f>+O8</f>
        <v>30.06.2018 г.</v>
      </c>
      <c r="J11" s="414">
        <f>+P5-1</f>
        <v>2017</v>
      </c>
      <c r="K11" s="16"/>
      <c r="L11" s="116" t="str">
        <f>+O8</f>
        <v>30.06.2018 г.</v>
      </c>
      <c r="M11" s="415">
        <f>+P5-1</f>
        <v>2017</v>
      </c>
      <c r="N11" s="16"/>
      <c r="O11" s="370" t="str">
        <f>+O8</f>
        <v>30.06.2018 г.</v>
      </c>
      <c r="P11" s="416">
        <f>+P5-1</f>
        <v>2017</v>
      </c>
      <c r="Q11" s="368"/>
      <c r="R11" s="609" t="s">
        <v>187</v>
      </c>
      <c r="S11" s="610"/>
      <c r="T11" s="61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>
        <v>3276794284</v>
      </c>
      <c r="G15" s="246">
        <v>5914007336</v>
      </c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3276794284</v>
      </c>
      <c r="P15" s="395">
        <f t="shared" si="0"/>
        <v>5914007336</v>
      </c>
      <c r="Q15" s="31"/>
      <c r="R15" s="612" t="s">
        <v>155</v>
      </c>
      <c r="S15" s="613"/>
      <c r="T15" s="614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/>
      <c r="G16" s="249"/>
      <c r="H16" s="15"/>
      <c r="I16" s="250"/>
      <c r="J16" s="249"/>
      <c r="K16" s="243"/>
      <c r="L16" s="250"/>
      <c r="M16" s="249"/>
      <c r="N16" s="243"/>
      <c r="O16" s="378">
        <f t="shared" si="0"/>
        <v>0</v>
      </c>
      <c r="P16" s="401">
        <f t="shared" si="0"/>
        <v>0</v>
      </c>
      <c r="Q16" s="31"/>
      <c r="R16" s="620" t="s">
        <v>309</v>
      </c>
      <c r="S16" s="621"/>
      <c r="T16" s="622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26" t="s">
        <v>302</v>
      </c>
      <c r="S17" s="627"/>
      <c r="T17" s="62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11039634</v>
      </c>
      <c r="G18" s="246">
        <v>26822167</v>
      </c>
      <c r="H18" s="15"/>
      <c r="I18" s="246"/>
      <c r="J18" s="245"/>
      <c r="K18" s="243"/>
      <c r="L18" s="246"/>
      <c r="M18" s="245"/>
      <c r="N18" s="243"/>
      <c r="O18" s="382">
        <f t="shared" si="0"/>
        <v>11039634</v>
      </c>
      <c r="P18" s="395">
        <f t="shared" si="0"/>
        <v>26822167</v>
      </c>
      <c r="Q18" s="31"/>
      <c r="R18" s="612" t="s">
        <v>156</v>
      </c>
      <c r="S18" s="613"/>
      <c r="T18" s="614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2616797</v>
      </c>
      <c r="G19" s="248">
        <v>5318952</v>
      </c>
      <c r="H19" s="15"/>
      <c r="I19" s="248"/>
      <c r="J19" s="247"/>
      <c r="K19" s="243"/>
      <c r="L19" s="248"/>
      <c r="M19" s="247"/>
      <c r="N19" s="243"/>
      <c r="O19" s="377">
        <f t="shared" si="0"/>
        <v>2616797</v>
      </c>
      <c r="P19" s="429">
        <f t="shared" si="0"/>
        <v>5318952</v>
      </c>
      <c r="Q19" s="31"/>
      <c r="R19" s="623" t="s">
        <v>157</v>
      </c>
      <c r="S19" s="624"/>
      <c r="T19" s="62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21481</v>
      </c>
      <c r="G20" s="248">
        <v>44923</v>
      </c>
      <c r="H20" s="15"/>
      <c r="I20" s="248"/>
      <c r="J20" s="247"/>
      <c r="K20" s="243"/>
      <c r="L20" s="248"/>
      <c r="M20" s="247"/>
      <c r="N20" s="243"/>
      <c r="O20" s="377">
        <f t="shared" si="0"/>
        <v>21481</v>
      </c>
      <c r="P20" s="429">
        <f t="shared" si="0"/>
        <v>44923</v>
      </c>
      <c r="Q20" s="31"/>
      <c r="R20" s="623" t="s">
        <v>158</v>
      </c>
      <c r="S20" s="624"/>
      <c r="T20" s="62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>
        <v>0</v>
      </c>
      <c r="G21" s="248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623" t="s">
        <v>159</v>
      </c>
      <c r="S21" s="624"/>
      <c r="T21" s="62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342684</v>
      </c>
      <c r="G22" s="248">
        <v>930720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342684</v>
      </c>
      <c r="P22" s="429">
        <f t="shared" si="0"/>
        <v>930720</v>
      </c>
      <c r="Q22" s="31"/>
      <c r="R22" s="623" t="s">
        <v>160</v>
      </c>
      <c r="S22" s="624"/>
      <c r="T22" s="62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>
        <v>0</v>
      </c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623" t="s">
        <v>161</v>
      </c>
      <c r="S23" s="624"/>
      <c r="T23" s="62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31570111</v>
      </c>
      <c r="G24" s="250">
        <v>76970074</v>
      </c>
      <c r="H24" s="15"/>
      <c r="I24" s="250"/>
      <c r="J24" s="249"/>
      <c r="K24" s="243"/>
      <c r="L24" s="250"/>
      <c r="M24" s="249"/>
      <c r="N24" s="243"/>
      <c r="O24" s="378">
        <f t="shared" si="0"/>
        <v>31570111</v>
      </c>
      <c r="P24" s="401">
        <f t="shared" si="0"/>
        <v>76970074</v>
      </c>
      <c r="Q24" s="31"/>
      <c r="R24" s="629" t="s">
        <v>303</v>
      </c>
      <c r="S24" s="630"/>
      <c r="T24" s="631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3322384991</v>
      </c>
      <c r="G25" s="251">
        <f>+ROUND(+SUM(G15,G16,G18,G19,G20,G21,G22,G23,G24),0)</f>
        <v>6024094172</v>
      </c>
      <c r="H25" s="15"/>
      <c r="I25" s="252">
        <f>+ROUND(+SUM(I15,I16,I18,I19,I20,I21,I22,I23,I24),0)</f>
        <v>0</v>
      </c>
      <c r="J25" s="251">
        <f>+ROUND(+SUM(J15,J16,J18,J19,J20,J21,J22,J23,J24),0)</f>
        <v>0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3322384991</v>
      </c>
      <c r="P25" s="380">
        <f>+ROUND(+SUM(P15,P16,P18,P19,P20,P21,P22,P23,P24),0)</f>
        <v>6024094172</v>
      </c>
      <c r="Q25" s="31"/>
      <c r="R25" s="632" t="s">
        <v>188</v>
      </c>
      <c r="S25" s="633"/>
      <c r="T25" s="634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612" t="s">
        <v>162</v>
      </c>
      <c r="S27" s="613"/>
      <c r="T27" s="614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>
        <v>3355</v>
      </c>
      <c r="G28" s="247"/>
      <c r="H28" s="15"/>
      <c r="I28" s="248"/>
      <c r="J28" s="247"/>
      <c r="K28" s="243"/>
      <c r="L28" s="248"/>
      <c r="M28" s="247"/>
      <c r="N28" s="243"/>
      <c r="O28" s="377">
        <f t="shared" si="1"/>
        <v>3355</v>
      </c>
      <c r="P28" s="429">
        <f t="shared" si="1"/>
        <v>0</v>
      </c>
      <c r="Q28" s="31"/>
      <c r="R28" s="623" t="s">
        <v>163</v>
      </c>
      <c r="S28" s="624"/>
      <c r="T28" s="62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29" t="s">
        <v>164</v>
      </c>
      <c r="S29" s="630"/>
      <c r="T29" s="631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3355</v>
      </c>
      <c r="G30" s="251">
        <f>+ROUND(+SUM(G27:G29),0)</f>
        <v>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3355</v>
      </c>
      <c r="P30" s="380">
        <f>+ROUND(+SUM(P27:P29),0)</f>
        <v>0</v>
      </c>
      <c r="Q30" s="31"/>
      <c r="R30" s="632" t="s">
        <v>189</v>
      </c>
      <c r="S30" s="633"/>
      <c r="T30" s="634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-623834</v>
      </c>
      <c r="G37" s="263">
        <v>-1047516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-623834</v>
      </c>
      <c r="P37" s="380">
        <f t="shared" si="2"/>
        <v>-1047516</v>
      </c>
      <c r="Q37" s="31"/>
      <c r="R37" s="632" t="s">
        <v>190</v>
      </c>
      <c r="S37" s="633"/>
      <c r="T37" s="634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-438197</v>
      </c>
      <c r="G38" s="265">
        <v>-907881</v>
      </c>
      <c r="H38" s="15"/>
      <c r="I38" s="266"/>
      <c r="J38" s="265"/>
      <c r="K38" s="243"/>
      <c r="L38" s="266"/>
      <c r="M38" s="265"/>
      <c r="N38" s="243"/>
      <c r="O38" s="392">
        <f t="shared" si="2"/>
        <v>-438197</v>
      </c>
      <c r="P38" s="430">
        <f t="shared" si="2"/>
        <v>-907881</v>
      </c>
      <c r="Q38" s="31"/>
      <c r="R38" s="635" t="s">
        <v>165</v>
      </c>
      <c r="S38" s="636"/>
      <c r="T38" s="637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-133217</v>
      </c>
      <c r="G39" s="267">
        <v>-139635</v>
      </c>
      <c r="H39" s="15"/>
      <c r="I39" s="268"/>
      <c r="J39" s="267"/>
      <c r="K39" s="243"/>
      <c r="L39" s="268"/>
      <c r="M39" s="267"/>
      <c r="N39" s="243"/>
      <c r="O39" s="393">
        <f t="shared" si="2"/>
        <v>-133217</v>
      </c>
      <c r="P39" s="431">
        <f t="shared" si="2"/>
        <v>-139635</v>
      </c>
      <c r="Q39" s="31"/>
      <c r="R39" s="638" t="s">
        <v>166</v>
      </c>
      <c r="S39" s="639"/>
      <c r="T39" s="640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41" t="s">
        <v>167</v>
      </c>
      <c r="S40" s="642"/>
      <c r="T40" s="643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>
        <v>13408</v>
      </c>
      <c r="G42" s="263">
        <v>341</v>
      </c>
      <c r="H42" s="15"/>
      <c r="I42" s="264"/>
      <c r="J42" s="263"/>
      <c r="K42" s="243"/>
      <c r="L42" s="264"/>
      <c r="M42" s="263"/>
      <c r="N42" s="243"/>
      <c r="O42" s="379">
        <f>+ROUND(+F42+I42+L42,0)</f>
        <v>13408</v>
      </c>
      <c r="P42" s="380">
        <f>+ROUND(+G42+J42+M42,0)</f>
        <v>341</v>
      </c>
      <c r="Q42" s="31"/>
      <c r="R42" s="632" t="s">
        <v>191</v>
      </c>
      <c r="S42" s="633"/>
      <c r="T42" s="634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>
        <v>43427</v>
      </c>
      <c r="J44" s="246">
        <v>29022</v>
      </c>
      <c r="K44" s="243"/>
      <c r="L44" s="246"/>
      <c r="M44" s="245"/>
      <c r="N44" s="243"/>
      <c r="O44" s="382">
        <f aca="true" t="shared" si="3" ref="O44:P47">+ROUND(+F44+I44+L44,0)</f>
        <v>43427</v>
      </c>
      <c r="P44" s="395">
        <f t="shared" si="3"/>
        <v>29022</v>
      </c>
      <c r="Q44" s="31"/>
      <c r="R44" s="612" t="s">
        <v>168</v>
      </c>
      <c r="S44" s="613"/>
      <c r="T44" s="614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623" t="s">
        <v>169</v>
      </c>
      <c r="S45" s="624"/>
      <c r="T45" s="62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623" t="s">
        <v>170</v>
      </c>
      <c r="S46" s="624"/>
      <c r="T46" s="62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29" t="s">
        <v>171</v>
      </c>
      <c r="S47" s="630"/>
      <c r="T47" s="631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0</v>
      </c>
      <c r="H48" s="15"/>
      <c r="I48" s="252">
        <f>+ROUND(+SUM(I44:I47),0)</f>
        <v>43427</v>
      </c>
      <c r="J48" s="251">
        <f>+ROUND(+SUM(J44:J47),0)</f>
        <v>29022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43427</v>
      </c>
      <c r="P48" s="380">
        <f>+ROUND(+SUM(P44:P47),0)</f>
        <v>29022</v>
      </c>
      <c r="Q48" s="31"/>
      <c r="R48" s="632" t="s">
        <v>192</v>
      </c>
      <c r="S48" s="633"/>
      <c r="T48" s="634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3321777920</v>
      </c>
      <c r="G50" s="273">
        <f>+ROUND(G25+G30+G37+G42+G48,0)</f>
        <v>6023046997</v>
      </c>
      <c r="H50" s="15"/>
      <c r="I50" s="274">
        <f>+ROUND(I25+I30+I37+I42+I48,0)</f>
        <v>43427</v>
      </c>
      <c r="J50" s="273">
        <f>+ROUND(J25+J30+J37+J42+J48,0)</f>
        <v>29022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3321821347</v>
      </c>
      <c r="P50" s="397">
        <f>+ROUND(P25+P30+P37+P42+P48,0)</f>
        <v>6023076019</v>
      </c>
      <c r="Q50" s="122"/>
      <c r="R50" s="644" t="s">
        <v>193</v>
      </c>
      <c r="S50" s="645"/>
      <c r="T50" s="646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19689836</v>
      </c>
      <c r="G53" s="275">
        <v>16676347</v>
      </c>
      <c r="H53" s="15"/>
      <c r="I53" s="276">
        <v>38560</v>
      </c>
      <c r="J53" s="275">
        <v>26519</v>
      </c>
      <c r="K53" s="243"/>
      <c r="L53" s="276"/>
      <c r="M53" s="275"/>
      <c r="N53" s="243"/>
      <c r="O53" s="383">
        <f aca="true" t="shared" si="4" ref="O53:P57">+ROUND(+F53+I53+L53,0)</f>
        <v>19728396</v>
      </c>
      <c r="P53" s="376">
        <f t="shared" si="4"/>
        <v>16702866</v>
      </c>
      <c r="Q53" s="31"/>
      <c r="R53" s="612" t="s">
        <v>194</v>
      </c>
      <c r="S53" s="613"/>
      <c r="T53" s="614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36913</v>
      </c>
      <c r="G54" s="249">
        <v>70381</v>
      </c>
      <c r="H54" s="15"/>
      <c r="I54" s="250">
        <v>0</v>
      </c>
      <c r="J54" s="249"/>
      <c r="K54" s="243"/>
      <c r="L54" s="250"/>
      <c r="M54" s="249"/>
      <c r="N54" s="243"/>
      <c r="O54" s="378">
        <f t="shared" si="4"/>
        <v>36913</v>
      </c>
      <c r="P54" s="401">
        <f t="shared" si="4"/>
        <v>70381</v>
      </c>
      <c r="Q54" s="31"/>
      <c r="R54" s="623" t="s">
        <v>172</v>
      </c>
      <c r="S54" s="624"/>
      <c r="T54" s="62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402219</v>
      </c>
      <c r="G55" s="249">
        <v>335254</v>
      </c>
      <c r="H55" s="15"/>
      <c r="I55" s="250">
        <v>0</v>
      </c>
      <c r="J55" s="249"/>
      <c r="K55" s="243"/>
      <c r="L55" s="250"/>
      <c r="M55" s="249"/>
      <c r="N55" s="243"/>
      <c r="O55" s="378">
        <f t="shared" si="4"/>
        <v>402219</v>
      </c>
      <c r="P55" s="401">
        <f t="shared" si="4"/>
        <v>335254</v>
      </c>
      <c r="Q55" s="31"/>
      <c r="R55" s="623" t="s">
        <v>173</v>
      </c>
      <c r="S55" s="624"/>
      <c r="T55" s="62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23996785</v>
      </c>
      <c r="G56" s="249">
        <v>44311455</v>
      </c>
      <c r="H56" s="15"/>
      <c r="I56" s="250">
        <v>2199</v>
      </c>
      <c r="J56" s="249">
        <v>22607</v>
      </c>
      <c r="K56" s="243"/>
      <c r="L56" s="250"/>
      <c r="M56" s="249"/>
      <c r="N56" s="243"/>
      <c r="O56" s="378">
        <f t="shared" si="4"/>
        <v>23998984</v>
      </c>
      <c r="P56" s="401">
        <f t="shared" si="4"/>
        <v>44334062</v>
      </c>
      <c r="Q56" s="31"/>
      <c r="R56" s="623" t="s">
        <v>174</v>
      </c>
      <c r="S56" s="624"/>
      <c r="T56" s="62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6729244</v>
      </c>
      <c r="G57" s="249">
        <v>12142636</v>
      </c>
      <c r="H57" s="15"/>
      <c r="I57" s="250">
        <v>726</v>
      </c>
      <c r="J57" s="249">
        <v>7234</v>
      </c>
      <c r="K57" s="243"/>
      <c r="L57" s="250"/>
      <c r="M57" s="249"/>
      <c r="N57" s="243"/>
      <c r="O57" s="378">
        <f t="shared" si="4"/>
        <v>6729970</v>
      </c>
      <c r="P57" s="401">
        <f t="shared" si="4"/>
        <v>12149870</v>
      </c>
      <c r="Q57" s="31"/>
      <c r="R57" s="629" t="s">
        <v>175</v>
      </c>
      <c r="S57" s="630"/>
      <c r="T57" s="631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50854997</v>
      </c>
      <c r="G58" s="277">
        <f>+ROUND(+SUM(G53:G57),0)</f>
        <v>73536073</v>
      </c>
      <c r="H58" s="15"/>
      <c r="I58" s="278">
        <f>+ROUND(+SUM(I53:I57),0)</f>
        <v>41485</v>
      </c>
      <c r="J58" s="277">
        <f>+ROUND(+SUM(J53:J57),0)</f>
        <v>56360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50896482</v>
      </c>
      <c r="P58" s="399">
        <f>+ROUND(+SUM(P53:P57),0)</f>
        <v>73592433</v>
      </c>
      <c r="Q58" s="31"/>
      <c r="R58" s="632" t="s">
        <v>195</v>
      </c>
      <c r="S58" s="633"/>
      <c r="T58" s="634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612" t="s">
        <v>176</v>
      </c>
      <c r="S60" s="613"/>
      <c r="T60" s="614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257754</v>
      </c>
      <c r="G61" s="249">
        <v>1735833</v>
      </c>
      <c r="H61" s="15"/>
      <c r="I61" s="250"/>
      <c r="J61" s="249"/>
      <c r="K61" s="243"/>
      <c r="L61" s="250"/>
      <c r="M61" s="249"/>
      <c r="N61" s="243"/>
      <c r="O61" s="378">
        <f t="shared" si="5"/>
        <v>257754</v>
      </c>
      <c r="P61" s="401">
        <f t="shared" si="5"/>
        <v>1735833</v>
      </c>
      <c r="Q61" s="31"/>
      <c r="R61" s="623" t="s">
        <v>177</v>
      </c>
      <c r="S61" s="624"/>
      <c r="T61" s="62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>
        <v>405811</v>
      </c>
      <c r="G62" s="249">
        <v>950970</v>
      </c>
      <c r="H62" s="15"/>
      <c r="I62" s="250"/>
      <c r="J62" s="249"/>
      <c r="K62" s="243"/>
      <c r="L62" s="250"/>
      <c r="M62" s="249"/>
      <c r="N62" s="243"/>
      <c r="O62" s="378">
        <f t="shared" si="5"/>
        <v>405811</v>
      </c>
      <c r="P62" s="401">
        <f t="shared" si="5"/>
        <v>950970</v>
      </c>
      <c r="Q62" s="31"/>
      <c r="R62" s="623" t="s">
        <v>178</v>
      </c>
      <c r="S62" s="624"/>
      <c r="T62" s="62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29" t="s">
        <v>196</v>
      </c>
      <c r="S63" s="630"/>
      <c r="T63" s="631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663565</v>
      </c>
      <c r="G65" s="277">
        <f>+ROUND(+SUM(G60:G63),0)</f>
        <v>2686803</v>
      </c>
      <c r="H65" s="15"/>
      <c r="I65" s="278">
        <f>+ROUND(+SUM(I60:I63),0)</f>
        <v>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663565</v>
      </c>
      <c r="P65" s="399">
        <f>+ROUND(+SUM(P60:P63),0)</f>
        <v>2686803</v>
      </c>
      <c r="Q65" s="31"/>
      <c r="R65" s="632" t="s">
        <v>198</v>
      </c>
      <c r="S65" s="633"/>
      <c r="T65" s="634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612" t="s">
        <v>179</v>
      </c>
      <c r="S67" s="613"/>
      <c r="T67" s="614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623" t="s">
        <v>180</v>
      </c>
      <c r="S68" s="624"/>
      <c r="T68" s="62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632" t="s">
        <v>199</v>
      </c>
      <c r="S69" s="633"/>
      <c r="T69" s="634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5402107377</v>
      </c>
      <c r="G71" s="275">
        <v>10481091562</v>
      </c>
      <c r="H71" s="15"/>
      <c r="I71" s="276"/>
      <c r="J71" s="275"/>
      <c r="K71" s="243"/>
      <c r="L71" s="276"/>
      <c r="M71" s="275"/>
      <c r="N71" s="243"/>
      <c r="O71" s="383">
        <f>+ROUND(+F71+I71+L71,0)</f>
        <v>5402107377</v>
      </c>
      <c r="P71" s="376">
        <f>+ROUND(+G71+J71+M71,0)</f>
        <v>10481091562</v>
      </c>
      <c r="Q71" s="31"/>
      <c r="R71" s="612" t="s">
        <v>181</v>
      </c>
      <c r="S71" s="613"/>
      <c r="T71" s="614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>
        <v>270117</v>
      </c>
      <c r="G72" s="249">
        <v>1039802</v>
      </c>
      <c r="H72" s="15"/>
      <c r="I72" s="250"/>
      <c r="J72" s="249"/>
      <c r="K72" s="243"/>
      <c r="L72" s="250"/>
      <c r="M72" s="249"/>
      <c r="N72" s="243"/>
      <c r="O72" s="378">
        <f>+ROUND(+F72+I72+L72,0)</f>
        <v>270117</v>
      </c>
      <c r="P72" s="401">
        <f>+ROUND(+G72+J72+M72,0)</f>
        <v>1039802</v>
      </c>
      <c r="Q72" s="31"/>
      <c r="R72" s="623" t="s">
        <v>182</v>
      </c>
      <c r="S72" s="624"/>
      <c r="T72" s="62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5402377494</v>
      </c>
      <c r="G73" s="277">
        <f>+ROUND(+SUM(G71:G72),0)</f>
        <v>10482131364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5402377494</v>
      </c>
      <c r="P73" s="399">
        <f>+ROUND(+SUM(P71:P72),0)</f>
        <v>10482131364</v>
      </c>
      <c r="Q73" s="31"/>
      <c r="R73" s="632" t="s">
        <v>200</v>
      </c>
      <c r="S73" s="633"/>
      <c r="T73" s="634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>
        <v>11063</v>
      </c>
      <c r="G75" s="275">
        <v>243668</v>
      </c>
      <c r="H75" s="15"/>
      <c r="I75" s="276"/>
      <c r="J75" s="275"/>
      <c r="K75" s="243"/>
      <c r="L75" s="276"/>
      <c r="M75" s="275"/>
      <c r="N75" s="243"/>
      <c r="O75" s="383">
        <f>+ROUND(+F75+I75+L75,0)</f>
        <v>11063</v>
      </c>
      <c r="P75" s="376">
        <f>+ROUND(+G75+J75+M75,0)</f>
        <v>243668</v>
      </c>
      <c r="Q75" s="31"/>
      <c r="R75" s="612" t="s">
        <v>183</v>
      </c>
      <c r="S75" s="613"/>
      <c r="T75" s="614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623" t="s">
        <v>201</v>
      </c>
      <c r="S76" s="624"/>
      <c r="T76" s="62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11063</v>
      </c>
      <c r="G77" s="277">
        <f>+ROUND(+SUM(G75:G76),0)</f>
        <v>243668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11063</v>
      </c>
      <c r="P77" s="399">
        <f>+ROUND(+SUM(P75:P76),0)</f>
        <v>243668</v>
      </c>
      <c r="Q77" s="31"/>
      <c r="R77" s="632" t="s">
        <v>202</v>
      </c>
      <c r="S77" s="633"/>
      <c r="T77" s="634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5453907119</v>
      </c>
      <c r="G79" s="288">
        <f>+ROUND(G58+G65+G69+G73+G77,0)</f>
        <v>10558597908</v>
      </c>
      <c r="H79" s="15"/>
      <c r="I79" s="285">
        <f>+ROUND(I58+I65+I69+I73+I77,0)</f>
        <v>41485</v>
      </c>
      <c r="J79" s="288">
        <f>+ROUND(J58+J65+J69+J73+J77,0)</f>
        <v>56360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5453948604</v>
      </c>
      <c r="P79" s="409">
        <f>+ROUND(P58+P65+P69+P73+P77,0)</f>
        <v>10558654268</v>
      </c>
      <c r="Q79" s="31"/>
      <c r="R79" s="647" t="s">
        <v>203</v>
      </c>
      <c r="S79" s="648"/>
      <c r="T79" s="649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2228295792</v>
      </c>
      <c r="G81" s="245">
        <v>4550146227</v>
      </c>
      <c r="H81" s="15"/>
      <c r="I81" s="246">
        <v>12727</v>
      </c>
      <c r="J81" s="245">
        <v>185395</v>
      </c>
      <c r="K81" s="243"/>
      <c r="L81" s="246"/>
      <c r="M81" s="245"/>
      <c r="N81" s="243"/>
      <c r="O81" s="382">
        <f>+ROUND(+F81+I81+L81,0)</f>
        <v>2228308519</v>
      </c>
      <c r="P81" s="395">
        <f>+ROUND(+G81+J81+M81,0)</f>
        <v>4550331622</v>
      </c>
      <c r="Q81" s="31"/>
      <c r="R81" s="612" t="s">
        <v>184</v>
      </c>
      <c r="S81" s="613"/>
      <c r="T81" s="614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623" t="s">
        <v>185</v>
      </c>
      <c r="S82" s="624"/>
      <c r="T82" s="62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2228295792</v>
      </c>
      <c r="G83" s="286">
        <f>+ROUND(G81+G82,0)</f>
        <v>4550146227</v>
      </c>
      <c r="H83" s="15"/>
      <c r="I83" s="287">
        <f>+ROUND(I81+I82,0)</f>
        <v>12727</v>
      </c>
      <c r="J83" s="286">
        <f>+ROUND(J81+J82,0)</f>
        <v>185395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2228308519</v>
      </c>
      <c r="P83" s="404">
        <f>+ROUND(P81+P82,0)</f>
        <v>4550331622</v>
      </c>
      <c r="Q83" s="31"/>
      <c r="R83" s="650" t="s">
        <v>204</v>
      </c>
      <c r="S83" s="651"/>
      <c r="T83" s="652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59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99"/>
      <c r="D84" s="600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96166593</v>
      </c>
      <c r="G85" s="307">
        <f>+ROUND(G50,0)-ROUND(G79,0)+ROUND(G83,0)</f>
        <v>14595316</v>
      </c>
      <c r="H85" s="15"/>
      <c r="I85" s="308">
        <f>+ROUND(I50,0)-ROUND(I79,0)+ROUND(I83,0)</f>
        <v>14669</v>
      </c>
      <c r="J85" s="307">
        <f>+ROUND(J50,0)-ROUND(J79,0)+ROUND(J83,0)</f>
        <v>158057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96181262</v>
      </c>
      <c r="P85" s="406">
        <f>+ROUND(P50,0)-ROUND(P79,0)+ROUND(P83,0)</f>
        <v>14753373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-96166593</v>
      </c>
      <c r="G86" s="309">
        <f>+ROUND(G103,0)+ROUND(G122,0)+ROUND(G129,0)-ROUND(G134,0)</f>
        <v>-14595316</v>
      </c>
      <c r="H86" s="15"/>
      <c r="I86" s="310">
        <f>+ROUND(I103,0)+ROUND(I122,0)+ROUND(I129,0)-ROUND(I134,0)</f>
        <v>-14669</v>
      </c>
      <c r="J86" s="309">
        <f>+ROUND(J103,0)+ROUND(J122,0)+ROUND(J129,0)-ROUND(J134,0)</f>
        <v>-158057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-96181262</v>
      </c>
      <c r="P86" s="408">
        <f>+ROUND(P103,0)+ROUND(P122,0)+ROUND(P129,0)-ROUND(P134,0)</f>
        <v>-14753373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612" t="s">
        <v>205</v>
      </c>
      <c r="S89" s="613"/>
      <c r="T89" s="614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623" t="s">
        <v>206</v>
      </c>
      <c r="S90" s="624"/>
      <c r="T90" s="62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632" t="s">
        <v>207</v>
      </c>
      <c r="S91" s="633"/>
      <c r="T91" s="634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612" t="s">
        <v>208</v>
      </c>
      <c r="S93" s="613"/>
      <c r="T93" s="614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623" t="s">
        <v>209</v>
      </c>
      <c r="S94" s="624"/>
      <c r="T94" s="62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623" t="s">
        <v>210</v>
      </c>
      <c r="S95" s="624"/>
      <c r="T95" s="62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29" t="s">
        <v>211</v>
      </c>
      <c r="S96" s="630"/>
      <c r="T96" s="631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632" t="s">
        <v>212</v>
      </c>
      <c r="S97" s="633"/>
      <c r="T97" s="634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612" t="s">
        <v>213</v>
      </c>
      <c r="S99" s="613"/>
      <c r="T99" s="614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12245875</v>
      </c>
      <c r="G100" s="245">
        <v>-7146297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12245875</v>
      </c>
      <c r="P100" s="401">
        <f>+ROUND(+G100+J100+M100,0)</f>
        <v>-7146297</v>
      </c>
      <c r="Q100" s="31"/>
      <c r="R100" s="623" t="s">
        <v>214</v>
      </c>
      <c r="S100" s="624"/>
      <c r="T100" s="62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12245875</v>
      </c>
      <c r="G101" s="251">
        <f>+ROUND(+SUM(G99:G100),0)</f>
        <v>-7146297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12245875</v>
      </c>
      <c r="P101" s="380">
        <f>+ROUND(+SUM(P99:P100),0)</f>
        <v>-7146297</v>
      </c>
      <c r="Q101" s="31"/>
      <c r="R101" s="632" t="s">
        <v>215</v>
      </c>
      <c r="S101" s="633"/>
      <c r="T101" s="634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12245875</v>
      </c>
      <c r="G103" s="273">
        <f>+ROUND(G91+G97+G101,0)</f>
        <v>-7146297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12245875</v>
      </c>
      <c r="P103" s="397">
        <f>+ROUND(P91+P97+P101,0)</f>
        <v>-7146297</v>
      </c>
      <c r="Q103" s="122"/>
      <c r="R103" s="644" t="s">
        <v>216</v>
      </c>
      <c r="S103" s="645"/>
      <c r="T103" s="646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612" t="s">
        <v>217</v>
      </c>
      <c r="S106" s="613"/>
      <c r="T106" s="614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623" t="s">
        <v>218</v>
      </c>
      <c r="S107" s="624"/>
      <c r="T107" s="62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632" t="s">
        <v>219</v>
      </c>
      <c r="S108" s="633"/>
      <c r="T108" s="634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59" t="s">
        <v>220</v>
      </c>
      <c r="S110" s="660"/>
      <c r="T110" s="66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62" t="s">
        <v>221</v>
      </c>
      <c r="S111" s="663"/>
      <c r="T111" s="66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632" t="s">
        <v>222</v>
      </c>
      <c r="S112" s="633"/>
      <c r="T112" s="634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612" t="s">
        <v>223</v>
      </c>
      <c r="S114" s="613"/>
      <c r="T114" s="614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623" t="s">
        <v>224</v>
      </c>
      <c r="S115" s="624"/>
      <c r="T115" s="62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632" t="s">
        <v>225</v>
      </c>
      <c r="S116" s="633"/>
      <c r="T116" s="634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>
        <v>-26253</v>
      </c>
      <c r="G118" s="275">
        <v>362296</v>
      </c>
      <c r="H118" s="15"/>
      <c r="I118" s="276"/>
      <c r="J118" s="275"/>
      <c r="K118" s="243"/>
      <c r="L118" s="276"/>
      <c r="M118" s="275"/>
      <c r="N118" s="243"/>
      <c r="O118" s="383">
        <f>+ROUND(+F118+I118+L118,0)</f>
        <v>-26253</v>
      </c>
      <c r="P118" s="376">
        <f>+ROUND(+G118+J118+M118,0)</f>
        <v>362296</v>
      </c>
      <c r="Q118" s="31"/>
      <c r="R118" s="612" t="s">
        <v>226</v>
      </c>
      <c r="S118" s="613"/>
      <c r="T118" s="614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>
        <v>-25652</v>
      </c>
      <c r="G119" s="249">
        <v>126303</v>
      </c>
      <c r="H119" s="15"/>
      <c r="I119" s="250"/>
      <c r="J119" s="249"/>
      <c r="K119" s="243"/>
      <c r="L119" s="250"/>
      <c r="M119" s="249"/>
      <c r="N119" s="243"/>
      <c r="O119" s="378">
        <f>+ROUND(+F119+I119+L119,0)</f>
        <v>-25652</v>
      </c>
      <c r="P119" s="401">
        <f>+ROUND(+G119+J119+M119,0)</f>
        <v>126303</v>
      </c>
      <c r="Q119" s="31"/>
      <c r="R119" s="623" t="s">
        <v>227</v>
      </c>
      <c r="S119" s="624"/>
      <c r="T119" s="62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-51905</v>
      </c>
      <c r="G120" s="277">
        <f>+ROUND(+SUM(G118:G119),0)</f>
        <v>488599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0</v>
      </c>
      <c r="M120" s="277">
        <f>+ROUND(+SUM(M118:M119),0)</f>
        <v>0</v>
      </c>
      <c r="N120" s="243"/>
      <c r="O120" s="398">
        <f>+ROUND(+SUM(O118:O119),0)</f>
        <v>-51905</v>
      </c>
      <c r="P120" s="399">
        <f>+ROUND(+SUM(P118:P119),0)</f>
        <v>488599</v>
      </c>
      <c r="Q120" s="31"/>
      <c r="R120" s="632" t="s">
        <v>228</v>
      </c>
      <c r="S120" s="633"/>
      <c r="T120" s="634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-51905</v>
      </c>
      <c r="G122" s="288">
        <f>+ROUND(G108+G112+G116+G120,0)</f>
        <v>488599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0</v>
      </c>
      <c r="M122" s="288">
        <f>+ROUND(M108+M112+M116+M120,0)</f>
        <v>0</v>
      </c>
      <c r="N122" s="243"/>
      <c r="O122" s="402">
        <f>+ROUND(O108+O112+O116+O120,0)</f>
        <v>-51905</v>
      </c>
      <c r="P122" s="409">
        <f>+ROUND(P108+P112+P116+P120,0)</f>
        <v>488599</v>
      </c>
      <c r="Q122" s="31"/>
      <c r="R122" s="647" t="s">
        <v>229</v>
      </c>
      <c r="S122" s="648"/>
      <c r="T122" s="649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612" t="s">
        <v>230</v>
      </c>
      <c r="S124" s="613"/>
      <c r="T124" s="614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69556</v>
      </c>
      <c r="G125" s="249">
        <v>1057906</v>
      </c>
      <c r="H125" s="15"/>
      <c r="I125" s="250">
        <v>-14669</v>
      </c>
      <c r="J125" s="249">
        <v>-158057</v>
      </c>
      <c r="K125" s="243"/>
      <c r="L125" s="250"/>
      <c r="M125" s="249"/>
      <c r="N125" s="243"/>
      <c r="O125" s="378">
        <f t="shared" si="7"/>
        <v>54887</v>
      </c>
      <c r="P125" s="401">
        <f t="shared" si="7"/>
        <v>899849</v>
      </c>
      <c r="Q125" s="31"/>
      <c r="R125" s="623" t="s">
        <v>231</v>
      </c>
      <c r="S125" s="624"/>
      <c r="T125" s="62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-16531915</v>
      </c>
      <c r="G126" s="249">
        <v>-8691109</v>
      </c>
      <c r="H126" s="15"/>
      <c r="I126" s="250"/>
      <c r="J126" s="249"/>
      <c r="K126" s="243"/>
      <c r="L126" s="250"/>
      <c r="M126" s="249"/>
      <c r="N126" s="243"/>
      <c r="O126" s="378">
        <f t="shared" si="7"/>
        <v>-16531915</v>
      </c>
      <c r="P126" s="401">
        <f t="shared" si="7"/>
        <v>-8691109</v>
      </c>
      <c r="Q126" s="31"/>
      <c r="R126" s="653" t="s">
        <v>328</v>
      </c>
      <c r="S126" s="654"/>
      <c r="T126" s="65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665" t="s">
        <v>305</v>
      </c>
      <c r="S127" s="666"/>
      <c r="T127" s="667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56" t="s">
        <v>232</v>
      </c>
      <c r="S128" s="657"/>
      <c r="T128" s="65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-16462359</v>
      </c>
      <c r="G129" s="286">
        <f>+ROUND(+SUM(G124,G125,G126,G128),0)</f>
        <v>-7633203</v>
      </c>
      <c r="H129" s="15"/>
      <c r="I129" s="287">
        <f>+ROUND(+SUM(I124,I125,I126,I128),0)</f>
        <v>-14669</v>
      </c>
      <c r="J129" s="286">
        <f>+ROUND(+SUM(J124,J125,J126,J128),0)</f>
        <v>-158057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-16477028</v>
      </c>
      <c r="P129" s="404">
        <f>+ROUND(+SUM(P124,P125,P126,P128),0)</f>
        <v>-7791260</v>
      </c>
      <c r="Q129" s="31"/>
      <c r="R129" s="650" t="s">
        <v>233</v>
      </c>
      <c r="S129" s="651"/>
      <c r="T129" s="652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543779</v>
      </c>
      <c r="G131" s="245">
        <v>245046</v>
      </c>
      <c r="H131" s="15"/>
      <c r="I131" s="246"/>
      <c r="J131" s="245"/>
      <c r="K131" s="243"/>
      <c r="L131" s="246"/>
      <c r="M131" s="245"/>
      <c r="N131" s="243"/>
      <c r="O131" s="382">
        <f aca="true" t="shared" si="8" ref="O131:P133">+ROUND(+F131+I131+L131,0)</f>
        <v>543779</v>
      </c>
      <c r="P131" s="395">
        <f t="shared" si="8"/>
        <v>245046</v>
      </c>
      <c r="Q131" s="31"/>
      <c r="R131" s="612" t="s">
        <v>234</v>
      </c>
      <c r="S131" s="613"/>
      <c r="T131" s="61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1185</v>
      </c>
      <c r="G132" s="249">
        <v>-5682</v>
      </c>
      <c r="H132" s="15"/>
      <c r="I132" s="250"/>
      <c r="J132" s="249"/>
      <c r="K132" s="243"/>
      <c r="L132" s="250"/>
      <c r="M132" s="249"/>
      <c r="N132" s="243"/>
      <c r="O132" s="378">
        <f t="shared" si="8"/>
        <v>1185</v>
      </c>
      <c r="P132" s="401">
        <f t="shared" si="8"/>
        <v>-5682</v>
      </c>
      <c r="Q132" s="31"/>
      <c r="R132" s="623" t="s">
        <v>235</v>
      </c>
      <c r="S132" s="624"/>
      <c r="T132" s="62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92443168</v>
      </c>
      <c r="G133" s="249">
        <v>543779</v>
      </c>
      <c r="H133" s="15"/>
      <c r="I133" s="250"/>
      <c r="J133" s="249"/>
      <c r="K133" s="243"/>
      <c r="L133" s="250"/>
      <c r="M133" s="249"/>
      <c r="N133" s="243"/>
      <c r="O133" s="378">
        <f t="shared" si="8"/>
        <v>92443168</v>
      </c>
      <c r="P133" s="401">
        <f t="shared" si="8"/>
        <v>543779</v>
      </c>
      <c r="Q133" s="31"/>
      <c r="R133" s="673" t="s">
        <v>236</v>
      </c>
      <c r="S133" s="674"/>
      <c r="T133" s="675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91898204</v>
      </c>
      <c r="G134" s="291">
        <f>+ROUND(+G133-G131-G132,0)</f>
        <v>304415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0</v>
      </c>
      <c r="M134" s="291">
        <f>+ROUND(+M133-M131-M132,0)</f>
        <v>0</v>
      </c>
      <c r="N134" s="243"/>
      <c r="O134" s="411">
        <f>+ROUND(+O133-O131-O132,0)</f>
        <v>91898204</v>
      </c>
      <c r="P134" s="412">
        <f>+ROUND(+P133-P131-P132,0)</f>
        <v>304415</v>
      </c>
      <c r="Q134" s="31"/>
      <c r="R134" s="670" t="s">
        <v>237</v>
      </c>
      <c r="S134" s="671"/>
      <c r="T134" s="67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01"/>
      <c r="D135" s="601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2082018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591" t="s">
        <v>374</v>
      </c>
      <c r="G143" s="592"/>
      <c r="H143" s="592"/>
      <c r="I143" s="593"/>
      <c r="J143" s="362"/>
      <c r="K143" s="16"/>
      <c r="L143" s="362" t="s">
        <v>241</v>
      </c>
      <c r="M143" s="591" t="s">
        <v>377</v>
      </c>
      <c r="N143" s="592"/>
      <c r="O143" s="592"/>
      <c r="P143" s="593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2" sqref="C14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76" t="str">
        <f>+'Cash-Flow-2018-Leva'!B1:F1</f>
        <v>Национален осигурителен институт - Държавно обществено осигуряване</v>
      </c>
      <c r="C1" s="677"/>
      <c r="D1" s="677"/>
      <c r="E1" s="677"/>
      <c r="F1" s="678"/>
      <c r="G1" s="455" t="s">
        <v>253</v>
      </c>
      <c r="H1" s="137"/>
      <c r="I1" s="679">
        <f>+'Cash-Flow-2018-Leva'!I1:J1</f>
        <v>121082521</v>
      </c>
      <c r="J1" s="680"/>
      <c r="K1" s="456"/>
      <c r="L1" s="457" t="s">
        <v>254</v>
      </c>
      <c r="M1" s="458">
        <f>+'Cash-Flow-2018-Leva'!M1</f>
        <v>5500</v>
      </c>
      <c r="N1" s="456"/>
      <c r="O1" s="457" t="s">
        <v>246</v>
      </c>
      <c r="P1" s="470" t="str">
        <f>+'Cash-Flow-2018-Leva'!P1</f>
        <v>02 926 13 06</v>
      </c>
      <c r="Q1" s="461"/>
      <c r="R1" s="465" t="s">
        <v>240</v>
      </c>
      <c r="S1" s="681">
        <f>+'Cash-Flow-2018-Leva'!$S$1</f>
        <v>0</v>
      </c>
      <c r="T1" s="682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83" t="s">
        <v>258</v>
      </c>
      <c r="C2" s="684"/>
      <c r="D2" s="684"/>
      <c r="E2" s="684"/>
      <c r="F2" s="685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86" t="str">
        <f>+'Cash-Flow-2018-Leva'!B3:F3</f>
        <v>[Седалище и адрес]</v>
      </c>
      <c r="C3" s="687"/>
      <c r="D3" s="687"/>
      <c r="E3" s="687"/>
      <c r="F3" s="688"/>
      <c r="G3" s="462" t="s">
        <v>245</v>
      </c>
      <c r="H3" s="689">
        <f>+'Cash-Flow-2018-Leva'!H3</f>
        <v>0</v>
      </c>
      <c r="I3" s="690"/>
      <c r="J3" s="690"/>
      <c r="K3" s="691"/>
      <c r="L3" s="51" t="s">
        <v>255</v>
      </c>
      <c r="M3" s="692" t="str">
        <f>+'Cash-Flow-2018-Leva'!M3:P3</f>
        <v>Radoslav.Shterbakov@nssi.bg</v>
      </c>
      <c r="N3" s="693"/>
      <c r="O3" s="693"/>
      <c r="P3" s="694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96" t="s">
        <v>252</v>
      </c>
      <c r="E5" s="696"/>
      <c r="F5" s="696"/>
      <c r="G5" s="696"/>
      <c r="H5" s="696"/>
      <c r="I5" s="696"/>
      <c r="J5" s="696"/>
      <c r="K5" s="696"/>
      <c r="L5" s="696"/>
      <c r="M5" s="39"/>
      <c r="N5" s="39"/>
      <c r="O5" s="53" t="s">
        <v>18</v>
      </c>
      <c r="P5" s="468">
        <f>+'Cash-Flow-2018-Leva'!P5</f>
        <v>2018</v>
      </c>
      <c r="Q5" s="39"/>
      <c r="R5" s="695" t="s">
        <v>186</v>
      </c>
      <c r="S5" s="695"/>
      <c r="T5" s="695"/>
      <c r="U5" s="6"/>
    </row>
    <row r="6" spans="1:28" s="3" customFormat="1" ht="17.25" customHeight="1">
      <c r="A6" s="6"/>
      <c r="B6" s="52" t="s">
        <v>250</v>
      </c>
      <c r="C6" s="52"/>
      <c r="D6" s="696" t="s">
        <v>251</v>
      </c>
      <c r="E6" s="696"/>
      <c r="F6" s="696"/>
      <c r="G6" s="696"/>
      <c r="H6" s="696"/>
      <c r="I6" s="696"/>
      <c r="J6" s="696"/>
      <c r="K6" s="696"/>
      <c r="L6" s="696"/>
      <c r="M6" s="42"/>
      <c r="N6" s="5"/>
      <c r="O6" s="6"/>
      <c r="P6" s="6"/>
      <c r="Q6" s="1"/>
      <c r="R6" s="697">
        <f>+P4</f>
        <v>0</v>
      </c>
      <c r="S6" s="697"/>
      <c r="T6" s="69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98" t="str">
        <f>+B1</f>
        <v>Национален осигурителен институт - Държавно обществено осигуряване</v>
      </c>
      <c r="E8" s="698"/>
      <c r="F8" s="698"/>
      <c r="G8" s="698"/>
      <c r="H8" s="698"/>
      <c r="I8" s="698"/>
      <c r="J8" s="698"/>
      <c r="K8" s="698"/>
      <c r="L8" s="698"/>
      <c r="M8" s="463" t="s">
        <v>256</v>
      </c>
      <c r="N8" s="5"/>
      <c r="O8" s="466" t="str">
        <f>+'Cash-Flow-2018-Leva'!O8</f>
        <v>30.06.2018 г.</v>
      </c>
      <c r="P8" s="464" t="s">
        <v>8</v>
      </c>
      <c r="Q8" s="1"/>
      <c r="R8" s="699">
        <f>+P5</f>
        <v>2018</v>
      </c>
      <c r="S8" s="700"/>
      <c r="T8" s="70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30.06.2018 г.</v>
      </c>
      <c r="G11" s="413">
        <f>+'Cash-Flow-2018-Leva'!G11</f>
        <v>2017</v>
      </c>
      <c r="H11" s="5"/>
      <c r="I11" s="118" t="str">
        <f>+O8</f>
        <v>30.06.2018 г.</v>
      </c>
      <c r="J11" s="414">
        <f>+'Cash-Flow-2018-Leva'!J11</f>
        <v>2017</v>
      </c>
      <c r="K11" s="5"/>
      <c r="L11" s="116" t="str">
        <f>+O8</f>
        <v>30.06.2018 г.</v>
      </c>
      <c r="M11" s="415">
        <f>+'Cash-Flow-2018-Leva'!M11</f>
        <v>2017</v>
      </c>
      <c r="N11" s="482"/>
      <c r="O11" s="370" t="str">
        <f>+O8</f>
        <v>30.06.2018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3276794.284</v>
      </c>
      <c r="G15" s="271">
        <f>+'Cash-Flow-2018-Leva'!G15/1000</f>
        <v>5914007.336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3276794.284</v>
      </c>
      <c r="P15" s="395">
        <f aca="true" t="shared" si="1" ref="P15:P24">+G15+J15+M15</f>
        <v>5914007.336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0</v>
      </c>
      <c r="G16" s="283">
        <f>+'Cash-Flow-2018-Leva'!G16/1000</f>
        <v>0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0</v>
      </c>
      <c r="P16" s="401">
        <f t="shared" si="1"/>
        <v>0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11039.634</v>
      </c>
      <c r="G18" s="271">
        <f>+'Cash-Flow-2018-Leva'!G18/1000</f>
        <v>26822.167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11039.634</v>
      </c>
      <c r="P18" s="395">
        <f t="shared" si="1"/>
        <v>26822.167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2616.797</v>
      </c>
      <c r="G19" s="294">
        <f>+'Cash-Flow-2018-Leva'!G19/1000</f>
        <v>5318.952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2616.797</v>
      </c>
      <c r="P19" s="429">
        <f t="shared" si="1"/>
        <v>5318.952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21.481</v>
      </c>
      <c r="G20" s="294">
        <f>+'Cash-Flow-2018-Leva'!G20/1000</f>
        <v>44.923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21.481</v>
      </c>
      <c r="P20" s="429">
        <f t="shared" si="1"/>
        <v>44.923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342.684</v>
      </c>
      <c r="G22" s="294">
        <f>+'Cash-Flow-2018-Leva'!G22/1000</f>
        <v>930.72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342.684</v>
      </c>
      <c r="P22" s="429">
        <f t="shared" si="1"/>
        <v>930.72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31570.111</v>
      </c>
      <c r="G24" s="283">
        <f>+'Cash-Flow-2018-Leva'!G24/1000</f>
        <v>76970.074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31570.111</v>
      </c>
      <c r="P24" s="401">
        <f t="shared" si="1"/>
        <v>76970.074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3322384.991</v>
      </c>
      <c r="G25" s="251">
        <f>+SUM(G15,G16,G18,G19,G20,G21,G22,G23,G24)</f>
        <v>6024094.172</v>
      </c>
      <c r="H25" s="293"/>
      <c r="I25" s="252">
        <f>+SUM(I15,I16,I18,I19,I20,I21,I22,I23,I24)</f>
        <v>0</v>
      </c>
      <c r="J25" s="251">
        <f>+SUM(J15,J16,J18,J19,J20,J21,J22,J23,J24)</f>
        <v>0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3322384.991</v>
      </c>
      <c r="P25" s="380">
        <f>+SUM(P15,P16,P18,P19,P20,P21,P22,P23,P24)</f>
        <v>6024094.172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3.355</v>
      </c>
      <c r="G28" s="294">
        <f>+'Cash-Flow-2018-Leva'!G28/1000</f>
        <v>0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3.355</v>
      </c>
      <c r="P28" s="429">
        <f t="shared" si="2"/>
        <v>0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3.355</v>
      </c>
      <c r="G30" s="251">
        <f>+SUM(G27:G29)</f>
        <v>0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3.355</v>
      </c>
      <c r="P30" s="380">
        <f>+SUM(P27:P29)</f>
        <v>0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-623.834</v>
      </c>
      <c r="G37" s="251">
        <f>+'Cash-Flow-2018-Leva'!G37/1000</f>
        <v>-1047.516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-623.834</v>
      </c>
      <c r="P37" s="380">
        <f t="shared" si="3"/>
        <v>-1047.516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-438.197</v>
      </c>
      <c r="G38" s="296">
        <f>+'Cash-Flow-2018-Leva'!G38/1000</f>
        <v>-907.881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-438.197</v>
      </c>
      <c r="P38" s="430">
        <f t="shared" si="3"/>
        <v>-907.881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-133.217</v>
      </c>
      <c r="G39" s="298">
        <f>+'Cash-Flow-2018-Leva'!G39/1000</f>
        <v>-139.635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-133.217</v>
      </c>
      <c r="P39" s="431">
        <f t="shared" si="3"/>
        <v>-139.635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13.408</v>
      </c>
      <c r="G42" s="251">
        <f>+'Cash-Flow-2018-Leva'!G42/1000</f>
        <v>0.341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13.408</v>
      </c>
      <c r="P42" s="380">
        <f>+G42+J42+M42</f>
        <v>0.341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43.427</v>
      </c>
      <c r="J44" s="271">
        <f>+'Cash-Flow-2018-Leva'!J44/1000</f>
        <v>29.022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43.427</v>
      </c>
      <c r="P44" s="395">
        <f t="shared" si="4"/>
        <v>29.022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0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0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0</v>
      </c>
      <c r="H48" s="293"/>
      <c r="I48" s="252">
        <f>+SUM(I44:I47)</f>
        <v>43.427</v>
      </c>
      <c r="J48" s="251">
        <f>+SUM(J44:J47)</f>
        <v>29.022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43.427</v>
      </c>
      <c r="P48" s="380">
        <f>+SUM(P44:P47)</f>
        <v>29.022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3321777.92</v>
      </c>
      <c r="G50" s="273">
        <f>+G25+G30+G37+G42+G48</f>
        <v>6023046.997</v>
      </c>
      <c r="H50" s="293"/>
      <c r="I50" s="274">
        <f>+I25+I30+I37+I42+I48</f>
        <v>43.427</v>
      </c>
      <c r="J50" s="273">
        <f>+J25+J30+J37+J42+J48</f>
        <v>29.022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3321821.347</v>
      </c>
      <c r="P50" s="397">
        <f>+P25+P30+P37+P42+P48</f>
        <v>6023076.019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19689.836</v>
      </c>
      <c r="G53" s="244">
        <f>+'Cash-Flow-2018-Leva'!G53/1000</f>
        <v>16676.347</v>
      </c>
      <c r="H53" s="293"/>
      <c r="I53" s="254">
        <f>+'Cash-Flow-2018-Leva'!I53/1000</f>
        <v>38.56</v>
      </c>
      <c r="J53" s="244">
        <f>+'Cash-Flow-2018-Leva'!J53/1000</f>
        <v>26.519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19728.396</v>
      </c>
      <c r="P53" s="376">
        <f t="shared" si="5"/>
        <v>16702.866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36.913</v>
      </c>
      <c r="G54" s="283">
        <f>+'Cash-Flow-2018-Leva'!G54/1000</f>
        <v>70.381</v>
      </c>
      <c r="H54" s="293"/>
      <c r="I54" s="284">
        <f>+'Cash-Flow-2018-Leva'!I54/1000</f>
        <v>0</v>
      </c>
      <c r="J54" s="283">
        <f>+'Cash-Flow-2018-Leva'!J54/1000</f>
        <v>0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36.913</v>
      </c>
      <c r="P54" s="401">
        <f t="shared" si="5"/>
        <v>70.381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402.219</v>
      </c>
      <c r="G55" s="283">
        <f>+'Cash-Flow-2018-Leva'!G55/1000</f>
        <v>335.254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402.219</v>
      </c>
      <c r="P55" s="401">
        <f t="shared" si="5"/>
        <v>335.254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23996.785</v>
      </c>
      <c r="G56" s="283">
        <f>+'Cash-Flow-2018-Leva'!G56/1000</f>
        <v>44311.455</v>
      </c>
      <c r="H56" s="293"/>
      <c r="I56" s="284">
        <f>+'Cash-Flow-2018-Leva'!I56/1000</f>
        <v>2.199</v>
      </c>
      <c r="J56" s="283">
        <f>+'Cash-Flow-2018-Leva'!J56/1000</f>
        <v>22.607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23998.984</v>
      </c>
      <c r="P56" s="401">
        <f t="shared" si="5"/>
        <v>44334.062000000005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6729.244</v>
      </c>
      <c r="G57" s="283">
        <f>+'Cash-Flow-2018-Leva'!G57/1000</f>
        <v>12142.636</v>
      </c>
      <c r="H57" s="293"/>
      <c r="I57" s="284">
        <f>+'Cash-Flow-2018-Leva'!I57/1000</f>
        <v>0.726</v>
      </c>
      <c r="J57" s="283">
        <f>+'Cash-Flow-2018-Leva'!J57/1000</f>
        <v>7.234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6729.969999999999</v>
      </c>
      <c r="P57" s="401">
        <f t="shared" si="5"/>
        <v>12149.87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50854.996999999996</v>
      </c>
      <c r="G58" s="277">
        <f>+SUM(G53:G57)</f>
        <v>73536.073</v>
      </c>
      <c r="H58" s="293"/>
      <c r="I58" s="278">
        <f>+SUM(I53:I57)</f>
        <v>41.485</v>
      </c>
      <c r="J58" s="277">
        <f>+SUM(J53:J57)</f>
        <v>56.36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50896.482</v>
      </c>
      <c r="P58" s="399">
        <f>+SUM(P53:P57)</f>
        <v>73592.433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257.754</v>
      </c>
      <c r="G61" s="283">
        <f>+'Cash-Flow-2018-Leva'!G61/1000</f>
        <v>1735.833</v>
      </c>
      <c r="H61" s="293"/>
      <c r="I61" s="284">
        <f>+'Cash-Flow-2018-Leva'!I61/1000</f>
        <v>0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257.754</v>
      </c>
      <c r="P61" s="401">
        <f t="shared" si="6"/>
        <v>1735.833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405.811</v>
      </c>
      <c r="G62" s="283">
        <f>+'Cash-Flow-2018-Leva'!G62/1000</f>
        <v>950.97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405.811</v>
      </c>
      <c r="P62" s="401">
        <f t="shared" si="6"/>
        <v>950.97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663.565</v>
      </c>
      <c r="G65" s="277">
        <f>+SUM(G60:G63)</f>
        <v>2686.803</v>
      </c>
      <c r="H65" s="293"/>
      <c r="I65" s="278">
        <f>+SUM(I60:I63)</f>
        <v>0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663.565</v>
      </c>
      <c r="P65" s="399">
        <f>+SUM(P60:P63)</f>
        <v>2686.803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5402107.377</v>
      </c>
      <c r="G71" s="244">
        <f>+'Cash-Flow-2018-Leva'!G71/1000</f>
        <v>10481091.562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5402107.377</v>
      </c>
      <c r="P71" s="376">
        <f>+G71+J71+M71</f>
        <v>10481091.562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270.117</v>
      </c>
      <c r="G72" s="283">
        <f>+'Cash-Flow-2018-Leva'!G72/1000</f>
        <v>1039.802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270.117</v>
      </c>
      <c r="P72" s="401">
        <f>+G72+J72+M72</f>
        <v>1039.802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5402377.494</v>
      </c>
      <c r="G73" s="277">
        <f>+SUM(G71:G72)</f>
        <v>10482131.364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5402377.494</v>
      </c>
      <c r="P73" s="399">
        <f>+SUM(P71:P72)</f>
        <v>10482131.364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11.063</v>
      </c>
      <c r="G75" s="244">
        <f>+'Cash-Flow-2018-Leva'!G75/1000</f>
        <v>243.668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11.063</v>
      </c>
      <c r="P75" s="376">
        <f>+G75+J75+M75</f>
        <v>243.668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11.063</v>
      </c>
      <c r="G77" s="277">
        <f>+SUM(G75:G76)</f>
        <v>243.668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11.063</v>
      </c>
      <c r="P77" s="399">
        <f>+SUM(P75:P76)</f>
        <v>243.668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5453907.119</v>
      </c>
      <c r="G79" s="288">
        <f>+G58+G65+G69+G73+G77</f>
        <v>10558597.908</v>
      </c>
      <c r="H79" s="293"/>
      <c r="I79" s="285">
        <f>+I58+I65+I69+I73+I77</f>
        <v>41.485</v>
      </c>
      <c r="J79" s="288">
        <f>+J58+J65+J69+J73+J77</f>
        <v>56.36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5453948.604</v>
      </c>
      <c r="P79" s="409">
        <f>+P58+P65+P69+P73+P77</f>
        <v>10558654.268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2228295.792</v>
      </c>
      <c r="G81" s="271">
        <f>+'Cash-Flow-2018-Leva'!G81/1000</f>
        <v>4550146.227</v>
      </c>
      <c r="H81" s="293"/>
      <c r="I81" s="272">
        <f>+'Cash-Flow-2018-Leva'!I81/1000</f>
        <v>12.727</v>
      </c>
      <c r="J81" s="271">
        <f>+'Cash-Flow-2018-Leva'!J81/1000</f>
        <v>185.395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2228308.519</v>
      </c>
      <c r="P81" s="395">
        <f>+G81+J81+M81</f>
        <v>4550331.6219999995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2228295.792</v>
      </c>
      <c r="G83" s="286">
        <f>+G81+G82</f>
        <v>4550146.227</v>
      </c>
      <c r="H83" s="293"/>
      <c r="I83" s="287">
        <f>+I81+I82</f>
        <v>12.727</v>
      </c>
      <c r="J83" s="286">
        <f>+J81+J82</f>
        <v>185.395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2228308.519</v>
      </c>
      <c r="P83" s="404">
        <f>+P81+P82</f>
        <v>4550331.6219999995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70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03"/>
      <c r="D84" s="703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96166.59299999988</v>
      </c>
      <c r="G85" s="307">
        <f>+G50-G79+G83</f>
        <v>14595.316000000574</v>
      </c>
      <c r="H85" s="293"/>
      <c r="I85" s="308">
        <f>+I50-I79+I83</f>
        <v>14.669</v>
      </c>
      <c r="J85" s="307">
        <f>+J50-J79+J83</f>
        <v>158.05700000000002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96181.26199999964</v>
      </c>
      <c r="P85" s="406">
        <f>+P50-P79+P83</f>
        <v>14753.373000000603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-96166.59300000001</v>
      </c>
      <c r="G86" s="309">
        <f>+G103+G122+G129-G134</f>
        <v>-14595.316</v>
      </c>
      <c r="H86" s="293"/>
      <c r="I86" s="310">
        <f>+I103+I122+I129-I134</f>
        <v>-14.669</v>
      </c>
      <c r="J86" s="309">
        <f>+J103+J122+J129-J134</f>
        <v>-158.057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-96181.26200000002</v>
      </c>
      <c r="P86" s="408">
        <f>+P103+P122+P129-P134</f>
        <v>-14753.373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12245.875</v>
      </c>
      <c r="G100" s="283">
        <f>+'Cash-Flow-2018-Leva'!G100/1000</f>
        <v>-7146.297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12245.875</v>
      </c>
      <c r="P100" s="401">
        <f>+G100+J100+M100</f>
        <v>-7146.297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12245.875</v>
      </c>
      <c r="G101" s="251">
        <f>+SUM(G99:G100)</f>
        <v>-7146.297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12245.875</v>
      </c>
      <c r="P101" s="380">
        <f>+SUM(P99:P100)</f>
        <v>-7146.297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12245.875</v>
      </c>
      <c r="G103" s="273">
        <f>+G91+G97+G101</f>
        <v>-7146.297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12245.875</v>
      </c>
      <c r="P103" s="397">
        <f>+P91+P97+P101</f>
        <v>-7146.297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-26.253</v>
      </c>
      <c r="G118" s="244">
        <f>+'Cash-Flow-2018-Leva'!G118/1000</f>
        <v>362.296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0</v>
      </c>
      <c r="M118" s="244">
        <f>+'Cash-Flow-2018-Leva'!M118/1000</f>
        <v>0</v>
      </c>
      <c r="N118" s="483"/>
      <c r="O118" s="383">
        <f>+F118+I118+L118</f>
        <v>-26.253</v>
      </c>
      <c r="P118" s="376">
        <f>+G118+J118+M118</f>
        <v>362.296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-25.652</v>
      </c>
      <c r="G119" s="283">
        <f>+'Cash-Flow-2018-Leva'!G119/1000</f>
        <v>126.303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-25.652</v>
      </c>
      <c r="P119" s="401">
        <f>+G119+J119+M119</f>
        <v>126.303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-51.905</v>
      </c>
      <c r="G120" s="277">
        <f>+SUM(G118:G119)</f>
        <v>488.599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0</v>
      </c>
      <c r="M120" s="277">
        <f>+SUM(M118:M119)</f>
        <v>0</v>
      </c>
      <c r="N120" s="483"/>
      <c r="O120" s="398">
        <f>+SUM(O118:O119)</f>
        <v>-51.905</v>
      </c>
      <c r="P120" s="399">
        <f>+SUM(P118:P119)</f>
        <v>488.599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-51.905</v>
      </c>
      <c r="G122" s="288">
        <f>+G108+G112+G116+G120</f>
        <v>488.599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0</v>
      </c>
      <c r="M122" s="288">
        <f>+M108+M112+M116+M120</f>
        <v>0</v>
      </c>
      <c r="N122" s="483"/>
      <c r="O122" s="402">
        <f>+O108+O112+O116+O120</f>
        <v>-51.905</v>
      </c>
      <c r="P122" s="409">
        <f>+P108+P112+P116+P120</f>
        <v>488.599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69.556</v>
      </c>
      <c r="G125" s="283">
        <f>+'Cash-Flow-2018-Leva'!G125/1000</f>
        <v>1057.906</v>
      </c>
      <c r="H125" s="293"/>
      <c r="I125" s="284">
        <f>+'Cash-Flow-2018-Leva'!I125/1000</f>
        <v>-14.669</v>
      </c>
      <c r="J125" s="283">
        <f>+'Cash-Flow-2018-Leva'!J125/1000</f>
        <v>-158.057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54.887</v>
      </c>
      <c r="P125" s="401">
        <f t="shared" si="8"/>
        <v>899.8489999999999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-16531.915</v>
      </c>
      <c r="G126" s="283">
        <f>+'Cash-Flow-2018-Leva'!G126/1000</f>
        <v>-8691.109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-16531.915</v>
      </c>
      <c r="P126" s="401">
        <f t="shared" si="8"/>
        <v>-8691.109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-16462.359</v>
      </c>
      <c r="G129" s="286">
        <f>+SUM(G124,G125,G126,G128)</f>
        <v>-7633.203</v>
      </c>
      <c r="H129" s="293"/>
      <c r="I129" s="287">
        <f>+SUM(I124,I125,I126,I128)</f>
        <v>-14.669</v>
      </c>
      <c r="J129" s="286">
        <f>+SUM(J124,J125,J126,J128)</f>
        <v>-158.057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-16477.028000000002</v>
      </c>
      <c r="P129" s="404">
        <f>+SUM(P124,P125,P126,P128)</f>
        <v>-7791.26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543.779</v>
      </c>
      <c r="G131" s="271">
        <f>+'Cash-Flow-2018-Leva'!G131/1000</f>
        <v>245.046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0</v>
      </c>
      <c r="M131" s="271">
        <f>+'Cash-Flow-2018-Leva'!M131/1000</f>
        <v>0</v>
      </c>
      <c r="N131" s="483"/>
      <c r="O131" s="382">
        <f aca="true" t="shared" si="9" ref="O131:P133">+F131+I131+L131</f>
        <v>543.779</v>
      </c>
      <c r="P131" s="395">
        <f t="shared" si="9"/>
        <v>245.046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1.185</v>
      </c>
      <c r="G132" s="283">
        <f>+'Cash-Flow-2018-Leva'!G132/1000</f>
        <v>-5.682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1.185</v>
      </c>
      <c r="P132" s="401">
        <f t="shared" si="9"/>
        <v>-5.682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92443.168</v>
      </c>
      <c r="G133" s="283">
        <f>+'Cash-Flow-2018-Leva'!G133/1000</f>
        <v>543.779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0</v>
      </c>
      <c r="M133" s="283">
        <f>+'Cash-Flow-2018-Leva'!M133/1000</f>
        <v>0</v>
      </c>
      <c r="N133" s="483"/>
      <c r="O133" s="378">
        <f t="shared" si="9"/>
        <v>92443.168</v>
      </c>
      <c r="P133" s="401">
        <f t="shared" si="9"/>
        <v>543.779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91898.20400000001</v>
      </c>
      <c r="G134" s="291">
        <f>+G133-G131-G132</f>
        <v>304.415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0</v>
      </c>
      <c r="M134" s="291">
        <f>+M133-M131-M132</f>
        <v>0</v>
      </c>
      <c r="N134" s="483"/>
      <c r="O134" s="411">
        <f>+O133-O131-O132</f>
        <v>91898.20400000001</v>
      </c>
      <c r="P134" s="412">
        <f>+P133-P131-P132</f>
        <v>304.415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0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02"/>
      <c r="D135" s="702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2082018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Tanya B. Zhekova</cp:lastModifiedBy>
  <cp:lastPrinted>2018-04-24T05:27:18Z</cp:lastPrinted>
  <dcterms:created xsi:type="dcterms:W3CDTF">2015-12-01T07:17:04Z</dcterms:created>
  <dcterms:modified xsi:type="dcterms:W3CDTF">2018-08-02T10:27:44Z</dcterms:modified>
  <cp:category/>
  <cp:version/>
  <cp:contentType/>
  <cp:contentStatus/>
</cp:coreProperties>
</file>