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6"/>
  <workbookPr codeName="ThisWorkbook"/>
  <mc:AlternateContent xmlns:mc="http://schemas.openxmlformats.org/markup-compatibility/2006">
    <mc:Choice Requires="x15">
      <x15ac:absPath xmlns:x15ac="http://schemas.microsoft.com/office/spreadsheetml/2010/11/ac" url="\\HqFS\hqshares\APP APP\SPRAVKI\Dinamichni_pokazateli\"/>
    </mc:Choice>
  </mc:AlternateContent>
  <xr:revisionPtr revIDLastSave="0" documentId="13_ncr:1_{3BA2A617-3804-40FA-9D8A-94C5E813001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015-2024 BG" sheetId="31" r:id="rId1"/>
  </sheets>
  <externalReferences>
    <externalReference r:id="rId2"/>
    <externalReference r:id="rId3"/>
  </externalReferences>
  <definedNames>
    <definedName name="\A">#REF!</definedName>
    <definedName name="\E">#REF!</definedName>
    <definedName name="A">#REF!</definedName>
    <definedName name="df_od_sm">[1]ControlPanel!$C$25</definedName>
    <definedName name="ol">#N/A</definedName>
    <definedName name="_xlnm.Print_Area" localSheetId="0">'2015-2024 BG'!$A$1:$W$110</definedName>
    <definedName name="RepublicPays">[1]ControlPanel!$J$44</definedName>
    <definedName name="ReturnToControlPanel" localSheetId="0">[2]!ReturnToControlPanel</definedName>
    <definedName name="ReturnToControlPanel">[2]!ReturnToControlPanel</definedName>
    <definedName name="selection">[1]ControlPanel!$B$44</definedName>
  </definedNames>
  <calcPr calcId="179021"/>
</workbook>
</file>

<file path=xl/calcChain.xml><?xml version="1.0" encoding="utf-8"?>
<calcChain xmlns="http://schemas.openxmlformats.org/spreadsheetml/2006/main">
  <c r="AA23" i="31" l="1"/>
  <c r="AA24" i="31"/>
  <c r="AA65" i="31" l="1"/>
  <c r="AA66" i="31"/>
  <c r="AA60" i="31"/>
  <c r="AA61" i="31"/>
  <c r="AA70" i="31" l="1"/>
  <c r="AA71" i="31"/>
  <c r="AA75" i="31"/>
  <c r="AA76" i="31"/>
  <c r="AA67" i="31"/>
  <c r="AA77" i="31"/>
  <c r="AA80" i="31" s="1"/>
  <c r="AA81" i="31" s="1"/>
  <c r="AA82" i="31"/>
  <c r="AA86" i="31" s="1"/>
  <c r="AA87" i="31"/>
  <c r="AA90" i="31"/>
  <c r="AA91" i="31"/>
  <c r="AA85" i="31" l="1"/>
  <c r="AA53" i="31"/>
  <c r="AA52" i="31"/>
  <c r="AA51" i="31"/>
  <c r="AA49" i="31"/>
  <c r="AA50" i="31"/>
  <c r="AA33" i="31" l="1"/>
  <c r="AA34" i="31"/>
  <c r="AA28" i="31" l="1"/>
  <c r="AA29" i="31"/>
  <c r="AA12" i="31"/>
  <c r="AA13" i="31"/>
  <c r="AA8" i="31"/>
  <c r="AA7" i="31"/>
  <c r="Z23" i="31" l="1"/>
  <c r="Z24" i="31"/>
  <c r="Y23" i="31"/>
  <c r="Z65" i="31" l="1"/>
  <c r="Z66" i="31"/>
  <c r="Z61" i="31"/>
  <c r="Z60" i="31"/>
  <c r="Z67" i="31" l="1"/>
  <c r="Z70" i="31" s="1"/>
  <c r="Y67" i="31"/>
  <c r="Z71" i="31"/>
  <c r="Z75" i="31"/>
  <c r="Z76" i="31"/>
  <c r="Y75" i="31"/>
  <c r="Z77" i="31"/>
  <c r="Z80" i="31" s="1"/>
  <c r="Z81" i="31" s="1"/>
  <c r="Z82" i="31"/>
  <c r="Z86" i="31" s="1"/>
  <c r="Z87" i="31"/>
  <c r="Z90" i="31"/>
  <c r="Z91" i="31"/>
  <c r="Z85" i="31" l="1"/>
  <c r="Z53" i="31"/>
  <c r="Z52" i="31"/>
  <c r="Z51" i="31"/>
  <c r="Z49" i="31" l="1"/>
  <c r="Z50" i="31"/>
  <c r="Z33" i="31"/>
  <c r="Z34" i="31"/>
  <c r="Z28" i="31" l="1"/>
  <c r="Z29" i="31"/>
  <c r="Z13" i="31"/>
  <c r="Z12" i="31"/>
  <c r="Z8" i="31"/>
  <c r="Z7" i="31"/>
  <c r="Y87" i="31" l="1"/>
  <c r="Y91" i="31" s="1"/>
  <c r="X87" i="31"/>
  <c r="X91" i="31" s="1"/>
  <c r="W87" i="31"/>
  <c r="V87" i="31"/>
  <c r="V91" i="31" s="1"/>
  <c r="U87" i="31"/>
  <c r="U91" i="31" s="1"/>
  <c r="T87" i="31"/>
  <c r="T91" i="31" s="1"/>
  <c r="S87" i="31"/>
  <c r="S90" i="31" s="1"/>
  <c r="R87" i="31"/>
  <c r="R90" i="31" s="1"/>
  <c r="Q87" i="31"/>
  <c r="Q90" i="31" s="1"/>
  <c r="P87" i="31"/>
  <c r="P90" i="31" s="1"/>
  <c r="M86" i="31"/>
  <c r="L86" i="31"/>
  <c r="K86" i="31"/>
  <c r="J86" i="31"/>
  <c r="M85" i="31"/>
  <c r="L83" i="31"/>
  <c r="L85" i="31" s="1"/>
  <c r="K83" i="31"/>
  <c r="K85" i="31" s="1"/>
  <c r="J83" i="31"/>
  <c r="J85" i="31" s="1"/>
  <c r="Y82" i="31"/>
  <c r="Y86" i="31" s="1"/>
  <c r="X82" i="31"/>
  <c r="W82" i="31"/>
  <c r="V82" i="31"/>
  <c r="V85" i="31" s="1"/>
  <c r="U82" i="31"/>
  <c r="U86" i="31" s="1"/>
  <c r="T82" i="31"/>
  <c r="T86" i="31" s="1"/>
  <c r="S82" i="31"/>
  <c r="S86" i="31" s="1"/>
  <c r="R82" i="31"/>
  <c r="R85" i="31" s="1"/>
  <c r="Q82" i="31"/>
  <c r="Q86" i="31" s="1"/>
  <c r="P82" i="31"/>
  <c r="P86" i="31" s="1"/>
  <c r="O82" i="31"/>
  <c r="O86" i="31" s="1"/>
  <c r="N82" i="31"/>
  <c r="N85" i="31" s="1"/>
  <c r="M78" i="31"/>
  <c r="M80" i="31" s="1"/>
  <c r="M81" i="31" s="1"/>
  <c r="L78" i="31"/>
  <c r="L80" i="31" s="1"/>
  <c r="L81" i="31" s="1"/>
  <c r="K78" i="31"/>
  <c r="K80" i="31" s="1"/>
  <c r="K81" i="31" s="1"/>
  <c r="J78" i="31"/>
  <c r="J80" i="31" s="1"/>
  <c r="J81" i="31" s="1"/>
  <c r="Y77" i="31"/>
  <c r="Y80" i="31" s="1"/>
  <c r="X77" i="31"/>
  <c r="X80" i="31" s="1"/>
  <c r="W77" i="31"/>
  <c r="W80" i="31" s="1"/>
  <c r="V77" i="31"/>
  <c r="V80" i="31" s="1"/>
  <c r="U77" i="31"/>
  <c r="U80" i="31" s="1"/>
  <c r="U81" i="31" s="1"/>
  <c r="T77" i="31"/>
  <c r="T80" i="31" s="1"/>
  <c r="T81" i="31" s="1"/>
  <c r="S77" i="31"/>
  <c r="S80" i="31" s="1"/>
  <c r="S81" i="31" s="1"/>
  <c r="R77" i="31"/>
  <c r="R80" i="31" s="1"/>
  <c r="R81" i="31" s="1"/>
  <c r="Q77" i="31"/>
  <c r="Q80" i="31" s="1"/>
  <c r="Q81" i="31" s="1"/>
  <c r="P77" i="31"/>
  <c r="P80" i="31" s="1"/>
  <c r="P81" i="31" s="1"/>
  <c r="O77" i="31"/>
  <c r="O80" i="31" s="1"/>
  <c r="O81" i="31" s="1"/>
  <c r="N77" i="31"/>
  <c r="N80" i="31" s="1"/>
  <c r="N81" i="31" s="1"/>
  <c r="Y76" i="31"/>
  <c r="X76" i="31"/>
  <c r="W76" i="31"/>
  <c r="V76" i="31"/>
  <c r="U76" i="31"/>
  <c r="T76" i="31"/>
  <c r="S76" i="31"/>
  <c r="R76" i="31"/>
  <c r="Q76" i="31"/>
  <c r="P76" i="31"/>
  <c r="O76" i="31"/>
  <c r="N76" i="31"/>
  <c r="M76" i="31"/>
  <c r="L76" i="31"/>
  <c r="K76" i="31"/>
  <c r="J76" i="31"/>
  <c r="X75" i="31"/>
  <c r="W75" i="31"/>
  <c r="V75" i="31"/>
  <c r="U75" i="31"/>
  <c r="T75" i="31"/>
  <c r="S75" i="31"/>
  <c r="R75" i="31"/>
  <c r="Q75" i="31"/>
  <c r="P75" i="31"/>
  <c r="O75" i="31"/>
  <c r="N75" i="31"/>
  <c r="M75" i="31"/>
  <c r="L75" i="31"/>
  <c r="K75" i="31"/>
  <c r="J75" i="31"/>
  <c r="M70" i="31"/>
  <c r="L70" i="31"/>
  <c r="K70" i="31"/>
  <c r="J70" i="31"/>
  <c r="M69" i="31"/>
  <c r="M71" i="31" s="1"/>
  <c r="L69" i="31"/>
  <c r="L71" i="31" s="1"/>
  <c r="K69" i="31"/>
  <c r="K71" i="31" s="1"/>
  <c r="J69" i="31"/>
  <c r="J71" i="31" s="1"/>
  <c r="Y71" i="31"/>
  <c r="X67" i="31"/>
  <c r="X71" i="31" s="1"/>
  <c r="W67" i="31"/>
  <c r="W71" i="31" s="1"/>
  <c r="V67" i="31"/>
  <c r="V71" i="31" s="1"/>
  <c r="U67" i="31"/>
  <c r="U71" i="31" s="1"/>
  <c r="T67" i="31"/>
  <c r="T71" i="31" s="1"/>
  <c r="S67" i="31"/>
  <c r="S71" i="31" s="1"/>
  <c r="R67" i="31"/>
  <c r="R71" i="31" s="1"/>
  <c r="Q67" i="31"/>
  <c r="Q70" i="31" s="1"/>
  <c r="P67" i="31"/>
  <c r="P71" i="31" s="1"/>
  <c r="O67" i="31"/>
  <c r="O71" i="31" s="1"/>
  <c r="N67" i="31"/>
  <c r="N71" i="31" s="1"/>
  <c r="Y66" i="31"/>
  <c r="X66" i="31"/>
  <c r="W66" i="31"/>
  <c r="V66" i="31"/>
  <c r="U66" i="31"/>
  <c r="T66" i="31"/>
  <c r="S66" i="31"/>
  <c r="R66" i="31"/>
  <c r="Q66" i="31"/>
  <c r="P66" i="31"/>
  <c r="O66" i="31"/>
  <c r="N66" i="31"/>
  <c r="M66" i="31"/>
  <c r="L66" i="31"/>
  <c r="K66" i="31"/>
  <c r="J66" i="31"/>
  <c r="I66" i="31"/>
  <c r="H66" i="31"/>
  <c r="G66" i="31"/>
  <c r="F66" i="31"/>
  <c r="Y65" i="31"/>
  <c r="X65" i="31"/>
  <c r="W65" i="31"/>
  <c r="V65" i="31"/>
  <c r="U65" i="31"/>
  <c r="T65" i="31"/>
  <c r="S65" i="31"/>
  <c r="R65" i="31"/>
  <c r="Q65" i="31"/>
  <c r="P65" i="31"/>
  <c r="O65" i="31"/>
  <c r="N65" i="31"/>
  <c r="M65" i="31"/>
  <c r="L65" i="31"/>
  <c r="K65" i="31"/>
  <c r="J65" i="31"/>
  <c r="I65" i="31"/>
  <c r="H65" i="31"/>
  <c r="G65" i="31"/>
  <c r="F65" i="31"/>
  <c r="Y61" i="31"/>
  <c r="X61" i="31"/>
  <c r="W61" i="31"/>
  <c r="U61" i="31"/>
  <c r="T61" i="31"/>
  <c r="R61" i="31"/>
  <c r="Q61" i="31"/>
  <c r="O61" i="31"/>
  <c r="M61" i="31"/>
  <c r="L61" i="31"/>
  <c r="K61" i="31"/>
  <c r="J61" i="31"/>
  <c r="I61" i="31"/>
  <c r="H61" i="31"/>
  <c r="G61" i="31"/>
  <c r="F61" i="31"/>
  <c r="Y60" i="31"/>
  <c r="X60" i="31"/>
  <c r="W60" i="31"/>
  <c r="U60" i="31"/>
  <c r="T60" i="31"/>
  <c r="R60" i="31"/>
  <c r="Q60" i="31"/>
  <c r="P60" i="31"/>
  <c r="O60" i="31"/>
  <c r="N60" i="31"/>
  <c r="M60" i="31"/>
  <c r="L60" i="31"/>
  <c r="K60" i="31"/>
  <c r="J60" i="31"/>
  <c r="I60" i="31"/>
  <c r="H60" i="31"/>
  <c r="G60" i="31"/>
  <c r="F60" i="31"/>
  <c r="E60" i="31"/>
  <c r="D60" i="31"/>
  <c r="C60" i="31"/>
  <c r="B60" i="31"/>
  <c r="P59" i="31"/>
  <c r="P61" i="31" s="1"/>
  <c r="N59" i="31"/>
  <c r="N61" i="31" s="1"/>
  <c r="E59" i="31"/>
  <c r="E61" i="31" s="1"/>
  <c r="D59" i="31"/>
  <c r="D61" i="31" s="1"/>
  <c r="C59" i="31"/>
  <c r="C61" i="31" s="1"/>
  <c r="B59" i="31"/>
  <c r="B61" i="31" s="1"/>
  <c r="V57" i="31"/>
  <c r="S57" i="31"/>
  <c r="S61" i="31" s="1"/>
  <c r="Y53" i="31"/>
  <c r="X53" i="31"/>
  <c r="W53" i="31"/>
  <c r="V53" i="31"/>
  <c r="U53" i="31"/>
  <c r="T53" i="31"/>
  <c r="S53" i="31"/>
  <c r="R53" i="31"/>
  <c r="Q53" i="31"/>
  <c r="P53" i="31"/>
  <c r="O53" i="31"/>
  <c r="N53" i="31"/>
  <c r="M53" i="31"/>
  <c r="L53" i="31"/>
  <c r="K53" i="31"/>
  <c r="Y52" i="31"/>
  <c r="X52" i="31"/>
  <c r="W52" i="31"/>
  <c r="V52" i="31"/>
  <c r="U52" i="31"/>
  <c r="T52" i="31"/>
  <c r="S52" i="31"/>
  <c r="R52" i="31"/>
  <c r="Q52" i="31"/>
  <c r="P52" i="31"/>
  <c r="O52" i="31"/>
  <c r="N52" i="31"/>
  <c r="M52" i="31"/>
  <c r="L52" i="31"/>
  <c r="K52" i="31"/>
  <c r="Y51" i="31"/>
  <c r="X51" i="31"/>
  <c r="W51" i="31"/>
  <c r="V51" i="31"/>
  <c r="U51" i="31"/>
  <c r="T51" i="31"/>
  <c r="S51" i="31"/>
  <c r="R51" i="31"/>
  <c r="Q51" i="31"/>
  <c r="P51" i="31"/>
  <c r="O51" i="31"/>
  <c r="N51" i="31"/>
  <c r="M51" i="31"/>
  <c r="L51" i="31"/>
  <c r="K51" i="31"/>
  <c r="J51" i="31"/>
  <c r="Y50" i="31"/>
  <c r="X50" i="31"/>
  <c r="W50" i="31"/>
  <c r="V50" i="31"/>
  <c r="U50" i="31"/>
  <c r="T50" i="31"/>
  <c r="S50" i="31"/>
  <c r="R50" i="31"/>
  <c r="Q50" i="31"/>
  <c r="P50" i="31"/>
  <c r="O50" i="31"/>
  <c r="N50" i="31"/>
  <c r="M50" i="31"/>
  <c r="L50" i="31"/>
  <c r="K50" i="31"/>
  <c r="Y49" i="31"/>
  <c r="X49" i="31"/>
  <c r="W49" i="31"/>
  <c r="V49" i="31"/>
  <c r="U49" i="31"/>
  <c r="T49" i="31"/>
  <c r="S49" i="31"/>
  <c r="R49" i="31"/>
  <c r="Q49" i="31"/>
  <c r="P49" i="31"/>
  <c r="O49" i="31"/>
  <c r="N49" i="31"/>
  <c r="M49" i="31"/>
  <c r="L49" i="31"/>
  <c r="K49" i="31"/>
  <c r="Y34" i="31"/>
  <c r="X34" i="31"/>
  <c r="W34" i="31"/>
  <c r="U34" i="31"/>
  <c r="T34" i="31"/>
  <c r="R34" i="31"/>
  <c r="Q34" i="31"/>
  <c r="P34" i="31"/>
  <c r="N34" i="31"/>
  <c r="Y33" i="31"/>
  <c r="X33" i="31"/>
  <c r="W33" i="31"/>
  <c r="U33" i="31"/>
  <c r="T33" i="31"/>
  <c r="R33" i="31"/>
  <c r="Q33" i="31"/>
  <c r="P33" i="31"/>
  <c r="N33" i="31"/>
  <c r="V30" i="31"/>
  <c r="S30" i="31"/>
  <c r="S34" i="31" s="1"/>
  <c r="O30" i="31"/>
  <c r="O34" i="31" s="1"/>
  <c r="M30" i="31"/>
  <c r="M34" i="31" s="1"/>
  <c r="L30" i="31"/>
  <c r="K30" i="31"/>
  <c r="K34" i="31" s="1"/>
  <c r="J30" i="31"/>
  <c r="J34" i="31" s="1"/>
  <c r="I30" i="31"/>
  <c r="I33" i="31" s="1"/>
  <c r="H30" i="31"/>
  <c r="G30" i="31"/>
  <c r="G34" i="31" s="1"/>
  <c r="F30" i="31"/>
  <c r="F34" i="31" s="1"/>
  <c r="E30" i="31"/>
  <c r="E34" i="31" s="1"/>
  <c r="D30" i="31"/>
  <c r="C30" i="31"/>
  <c r="C34" i="31" s="1"/>
  <c r="B30" i="31"/>
  <c r="B34" i="31" s="1"/>
  <c r="Y29" i="31"/>
  <c r="X29" i="31"/>
  <c r="W29" i="31"/>
  <c r="V29" i="31"/>
  <c r="U29" i="31"/>
  <c r="T29" i="31"/>
  <c r="S29" i="31"/>
  <c r="R29" i="31"/>
  <c r="Q29" i="31"/>
  <c r="P29" i="31"/>
  <c r="O29" i="31"/>
  <c r="N29" i="31"/>
  <c r="M29" i="31"/>
  <c r="L29" i="31"/>
  <c r="K29" i="31"/>
  <c r="J29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Y24" i="31"/>
  <c r="X24" i="31"/>
  <c r="W24" i="31"/>
  <c r="V24" i="31"/>
  <c r="U24" i="31"/>
  <c r="T24" i="31"/>
  <c r="N24" i="31"/>
  <c r="M24" i="31"/>
  <c r="L24" i="31"/>
  <c r="K24" i="31"/>
  <c r="J24" i="31"/>
  <c r="I24" i="31"/>
  <c r="H24" i="31"/>
  <c r="G24" i="31"/>
  <c r="F24" i="31"/>
  <c r="E24" i="31"/>
  <c r="D24" i="31"/>
  <c r="C24" i="31"/>
  <c r="B24" i="31"/>
  <c r="X23" i="31"/>
  <c r="W23" i="31"/>
  <c r="V23" i="31"/>
  <c r="U23" i="31"/>
  <c r="T23" i="31"/>
  <c r="R23" i="31"/>
  <c r="Q23" i="31"/>
  <c r="P23" i="31"/>
  <c r="O23" i="31"/>
  <c r="N23" i="31"/>
  <c r="M23" i="31"/>
  <c r="L23" i="31"/>
  <c r="K23" i="31"/>
  <c r="J23" i="31"/>
  <c r="I23" i="31"/>
  <c r="H23" i="31"/>
  <c r="G23" i="31"/>
  <c r="F23" i="31"/>
  <c r="E23" i="31"/>
  <c r="D23" i="31"/>
  <c r="C23" i="31"/>
  <c r="B23" i="31"/>
  <c r="R22" i="31"/>
  <c r="R24" i="31" s="1"/>
  <c r="Q22" i="31"/>
  <c r="Q24" i="31" s="1"/>
  <c r="P22" i="31"/>
  <c r="P24" i="31" s="1"/>
  <c r="O22" i="31"/>
  <c r="O24" i="31" s="1"/>
  <c r="L21" i="31"/>
  <c r="S20" i="31"/>
  <c r="Y13" i="31"/>
  <c r="X13" i="31"/>
  <c r="W13" i="31"/>
  <c r="U13" i="31"/>
  <c r="T13" i="31"/>
  <c r="R13" i="31"/>
  <c r="Q13" i="31"/>
  <c r="P13" i="31"/>
  <c r="O13" i="31"/>
  <c r="N13" i="31"/>
  <c r="M13" i="31"/>
  <c r="L13" i="31"/>
  <c r="K13" i="31"/>
  <c r="J13" i="31"/>
  <c r="I13" i="31"/>
  <c r="H13" i="31"/>
  <c r="G13" i="31"/>
  <c r="F13" i="31"/>
  <c r="E13" i="31"/>
  <c r="Y12" i="31"/>
  <c r="X12" i="31"/>
  <c r="W12" i="31"/>
  <c r="U12" i="31"/>
  <c r="T12" i="31"/>
  <c r="R12" i="31"/>
  <c r="Q12" i="31"/>
  <c r="P12" i="31"/>
  <c r="O12" i="31"/>
  <c r="N12" i="31"/>
  <c r="M12" i="31"/>
  <c r="L12" i="31"/>
  <c r="K12" i="31"/>
  <c r="J12" i="31"/>
  <c r="I12" i="31"/>
  <c r="H12" i="31"/>
  <c r="G12" i="31"/>
  <c r="F12" i="31"/>
  <c r="E12" i="31"/>
  <c r="V9" i="31"/>
  <c r="V12" i="31" s="1"/>
  <c r="S9" i="31"/>
  <c r="S13" i="31" s="1"/>
  <c r="Y8" i="31"/>
  <c r="X8" i="31"/>
  <c r="W8" i="31"/>
  <c r="U8" i="31"/>
  <c r="T8" i="31"/>
  <c r="R8" i="31"/>
  <c r="Q8" i="31"/>
  <c r="P8" i="31"/>
  <c r="M8" i="31"/>
  <c r="L8" i="31"/>
  <c r="K8" i="31"/>
  <c r="J8" i="31"/>
  <c r="I8" i="31"/>
  <c r="H8" i="31"/>
  <c r="G8" i="31"/>
  <c r="F8" i="31"/>
  <c r="E8" i="31"/>
  <c r="D8" i="31"/>
  <c r="C8" i="31"/>
  <c r="B8" i="31"/>
  <c r="Y7" i="31"/>
  <c r="X7" i="31"/>
  <c r="W7" i="31"/>
  <c r="U7" i="31"/>
  <c r="T7" i="31"/>
  <c r="R7" i="31"/>
  <c r="Q7" i="31"/>
  <c r="N7" i="31"/>
  <c r="M7" i="31"/>
  <c r="L7" i="31"/>
  <c r="K7" i="31"/>
  <c r="J7" i="31"/>
  <c r="I7" i="31"/>
  <c r="H7" i="31"/>
  <c r="G7" i="31"/>
  <c r="F7" i="31"/>
  <c r="E7" i="31"/>
  <c r="D7" i="31"/>
  <c r="C7" i="31"/>
  <c r="B7" i="31"/>
  <c r="N6" i="31"/>
  <c r="N8" i="31" s="1"/>
  <c r="P5" i="31"/>
  <c r="P7" i="31" s="1"/>
  <c r="V4" i="31"/>
  <c r="V7" i="31" s="1"/>
  <c r="S4" i="31"/>
  <c r="O4" i="31"/>
  <c r="O8" i="31" s="1"/>
  <c r="I34" i="31" l="1"/>
  <c r="V8" i="31"/>
  <c r="G33" i="31"/>
  <c r="U70" i="31"/>
  <c r="R86" i="31"/>
  <c r="C33" i="31"/>
  <c r="K33" i="31"/>
  <c r="Q71" i="31"/>
  <c r="V86" i="31"/>
  <c r="V90" i="31"/>
  <c r="S33" i="31"/>
  <c r="N86" i="31"/>
  <c r="V13" i="31"/>
  <c r="E33" i="31"/>
  <c r="M33" i="31"/>
  <c r="Y81" i="31"/>
  <c r="X81" i="31"/>
  <c r="S12" i="31"/>
  <c r="H34" i="31"/>
  <c r="H33" i="31"/>
  <c r="Y70" i="31"/>
  <c r="V81" i="31"/>
  <c r="S8" i="31"/>
  <c r="S7" i="31"/>
  <c r="S24" i="31"/>
  <c r="S23" i="31"/>
  <c r="D34" i="31"/>
  <c r="D33" i="31"/>
  <c r="L34" i="31"/>
  <c r="L33" i="31"/>
  <c r="V34" i="31"/>
  <c r="V33" i="31"/>
  <c r="W81" i="31"/>
  <c r="P91" i="31"/>
  <c r="O7" i="31"/>
  <c r="B33" i="31"/>
  <c r="F33" i="31"/>
  <c r="J33" i="31"/>
  <c r="V60" i="31"/>
  <c r="V61" i="31"/>
  <c r="N70" i="31"/>
  <c r="R70" i="31"/>
  <c r="V70" i="31"/>
  <c r="O85" i="31"/>
  <c r="S85" i="31"/>
  <c r="W85" i="31"/>
  <c r="W86" i="31"/>
  <c r="W90" i="31"/>
  <c r="Q91" i="31"/>
  <c r="W91" i="31"/>
  <c r="O33" i="31"/>
  <c r="S60" i="31"/>
  <c r="O70" i="31"/>
  <c r="S70" i="31"/>
  <c r="W70" i="31"/>
  <c r="P85" i="31"/>
  <c r="T85" i="31"/>
  <c r="X85" i="31"/>
  <c r="X86" i="31"/>
  <c r="T90" i="31"/>
  <c r="X90" i="31"/>
  <c r="P70" i="31"/>
  <c r="T70" i="31"/>
  <c r="X70" i="31"/>
  <c r="Q85" i="31"/>
  <c r="U85" i="31"/>
  <c r="Y85" i="31"/>
  <c r="U90" i="31"/>
  <c r="Y90" i="31"/>
</calcChain>
</file>

<file path=xl/sharedStrings.xml><?xml version="1.0" encoding="utf-8"?>
<sst xmlns="http://schemas.openxmlformats.org/spreadsheetml/2006/main" count="140" uniqueCount="80">
  <si>
    <t>Показатели</t>
  </si>
  <si>
    <t>60 г. и 4 мес.</t>
  </si>
  <si>
    <t>60 г. и 8 мес.</t>
  </si>
  <si>
    <t>61 г. и 8 мес.</t>
  </si>
  <si>
    <t>62 г. и 8 мес.</t>
  </si>
  <si>
    <t>59 г. и 6 мес.</t>
  </si>
  <si>
    <t xml:space="preserve">      жени</t>
  </si>
  <si>
    <t xml:space="preserve">      жени - % към общото</t>
  </si>
  <si>
    <t xml:space="preserve">      мъже</t>
  </si>
  <si>
    <t xml:space="preserve">      мъже - % към общото</t>
  </si>
  <si>
    <t xml:space="preserve">      жени (в хил.)</t>
  </si>
  <si>
    <t xml:space="preserve">      мъже (в хил.)</t>
  </si>
  <si>
    <t xml:space="preserve">      жени - според КСО</t>
  </si>
  <si>
    <t xml:space="preserve">      мъже - според КСО</t>
  </si>
  <si>
    <t>3.  Коефициент на заетост (%) - общо*</t>
  </si>
  <si>
    <t xml:space="preserve">      мъже  - отчетни данни</t>
  </si>
  <si>
    <t xml:space="preserve">      жени  - отчетни данни</t>
  </si>
  <si>
    <t>63 г. и 10 мес.</t>
  </si>
  <si>
    <t>60 г. и 10 мес.</t>
  </si>
  <si>
    <t>65 г. и 8 мес.</t>
  </si>
  <si>
    <t>64 г. и 8 мес.</t>
  </si>
  <si>
    <t>63 г. и 8 мес.</t>
  </si>
  <si>
    <t>63 г. и 4 мес.</t>
  </si>
  <si>
    <t xml:space="preserve">61 г. </t>
  </si>
  <si>
    <t xml:space="preserve">64 г. </t>
  </si>
  <si>
    <t>1.  Население * - към 31 декември на съответната година</t>
  </si>
  <si>
    <t>2.  Заети лица (в хил.)* - средномесечно</t>
  </si>
  <si>
    <t>6.  Осигурителен доход (в лв.) - средномесечен</t>
  </si>
  <si>
    <t>14. Регистрирани безработни с право на обезщетение - средномесечно</t>
  </si>
  <si>
    <t>15. Среден месечен размер на паричните обезщетения за берзаботица (в лв.)</t>
  </si>
  <si>
    <t>61 г. и 2 мес.</t>
  </si>
  <si>
    <t>64 г. и 1 мес.</t>
  </si>
  <si>
    <t>61 г. и 4 мес.</t>
  </si>
  <si>
    <t>64 г. и 2 мес.</t>
  </si>
  <si>
    <t>4.  Коефициент на безработица (%) - общо*</t>
  </si>
  <si>
    <t>64 г. и 3 мес.</t>
  </si>
  <si>
    <t>61 г. и 6 мес.</t>
  </si>
  <si>
    <t>7. Брой пенсионери - средномесечно</t>
  </si>
  <si>
    <t>5.  Брой осигурени лица - средномесечно</t>
  </si>
  <si>
    <t>8.  Среден осигурителен стаж при пенсиониране за осигурителен стаж и възраст ІІІ кат. труд (в години) - новоотпуснати лични пенсии</t>
  </si>
  <si>
    <t>9. Възраст при пенсиониране за осигурителен стаж и възраст ІІІ кат. труд (в навършени години) - новоотпуснати лични пенсии</t>
  </si>
  <si>
    <t>10. Среден индивидуален коефициент (новоотпуснати) за осигурителен стаж и възраст ІІІ кат. труд</t>
  </si>
  <si>
    <t>12. Коефициент на заместване на дохода за осигурителен стаж и възраст (чл.68, чл. 68а, чл.69б  от КСО)</t>
  </si>
  <si>
    <t>13. Средна продължителност на получаване на лична пенсия за осигурителен стаж и възраст ІІІ кат. труд (в години)</t>
  </si>
  <si>
    <t xml:space="preserve">20. Брой лица с платени обезщетения от ДОО за осиновяване на дете до 5-годишна възраст </t>
  </si>
  <si>
    <t xml:space="preserve">19. Брой лица с платени обезщетения от ДОО за отглеждане на дете до 2- годишна възраст </t>
  </si>
  <si>
    <t xml:space="preserve">18. Брой лица с платени обезщетения от ДОО за бременност и раждане </t>
  </si>
  <si>
    <t>16. Брой лица с платени обезщетения от ДОО за временна неработоспособност - общо заболяване, нетрудови злополуки,  гледане на болен член от семейството и карантина</t>
  </si>
  <si>
    <t>Забележки:</t>
  </si>
  <si>
    <t>1. Броят на лицата с платени обезщетения от ДОО за бременност и раждане включва:</t>
  </si>
  <si>
    <t>2. Броят на  лицата с платени обезщетения от ДОО за отглеждане на дете до 2-годишна възраст включва:</t>
  </si>
  <si>
    <t xml:space="preserve">17. Средна сума изплатена на едно лице за временна неработоспособност - общо заболяване, нетрудови злополуки, гледане на болен член от семейството и карантина (в лв.) </t>
  </si>
  <si>
    <t>64 г. и 4 мес.</t>
  </si>
  <si>
    <t>3. Броят на лицата с платени обезщетения от ДОО за осиновяване на дете до 5-годишна възраст включва:</t>
  </si>
  <si>
    <t>11. Среден месечен размер на пенсията за осигурителен стаж и възраст ( чл. 68, чл. 68а, чл. 69б от КСО) - в лв.</t>
  </si>
  <si>
    <t>61 г. и 10 мес.</t>
  </si>
  <si>
    <t>64 г. и 5 мес.</t>
  </si>
  <si>
    <t>4. В средния месечен размер на пенсията за осигурителен стаж и възраст за 2021 г. са включени добавките от 50 лв. за периода януари - септември и 120 лв. за периода октомври - декември.</t>
  </si>
  <si>
    <t>21. Брой лица с платени обезщетения от ДОО за отглеждане на дете до 8-годишна възраст от бащата/осиновителя</t>
  </si>
  <si>
    <t>Парични обезщетения за бременност и раждане по чл.50, ал.6  от КСО</t>
  </si>
  <si>
    <t>Парични обезщетения за бременност и раждане по чл.50, ал.7  от КСО</t>
  </si>
  <si>
    <t>Парични обезщетения за отглеждане на дете до 2-годишна възраст по чл. 53 от КСО</t>
  </si>
  <si>
    <t>Парични обезщетения при осиновяване на дете до 5-годишна възраст по чл.53в от КСО</t>
  </si>
  <si>
    <t>Парични обезщетения при неизползване на отпуска за бременост и раждане по чл.50а  от КСО в сила от 1.06.2017 г.</t>
  </si>
  <si>
    <t xml:space="preserve">Парични обезщетения при неизползване на отпуска за отглеждане на дете до 2-годишна възраст по чл. 54 от КСО
</t>
  </si>
  <si>
    <t>Парични обезщетения за бременност и раждане по чл.50, ал.1-5 и чл.51 от КСО</t>
  </si>
  <si>
    <t>Парични обезщетения при неизползване на отпуска при осиновяване на дете до 5-годишна възраст по чл.53г  от КСО  в сила от 1.07.2018 г.</t>
  </si>
  <si>
    <t>5. В средния месечен размер на пенсията за осигурителен стаж и възраст за 2022 г. са включени добавките от 60 лв. за периода януари - юни.</t>
  </si>
  <si>
    <t>* Източник: НСИ, Наблюдение на работната сила</t>
  </si>
  <si>
    <t xml:space="preserve">62 г. </t>
  </si>
  <si>
    <t>64 г. и 6 мес.</t>
  </si>
  <si>
    <t>2008 г.</t>
  </si>
  <si>
    <t>2009 г.</t>
  </si>
  <si>
    <t>2010 г.</t>
  </si>
  <si>
    <t>2011 г.</t>
  </si>
  <si>
    <t>2012 г.</t>
  </si>
  <si>
    <t>62 г. и 2 мес.</t>
  </si>
  <si>
    <t>64 г. и 7 мес.</t>
  </si>
  <si>
    <t>62 г. и 4 мес.</t>
  </si>
  <si>
    <t>Социалноосигурителни показатели по пол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</si>
</sst>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лв&quot;;\-#,##0\ &quot;лв&quot;"/>
    <numFmt numFmtId="165" formatCode="0.0"/>
    <numFmt numFmtId="166" formatCode="0.0%"/>
    <numFmt numFmtId="167" formatCode="0.000"/>
    <numFmt numFmtId="168" formatCode="#,##0.0"/>
    <numFmt numFmtId="169" formatCode="#,##0.00\ &quot;лв&quot;"/>
  </numFmts>
  <fonts count="35">
    <font>
      <sz val="10"/>
      <name val="Baltic"/>
      <charset val="204"/>
    </font>
    <font>
      <sz val="11"/>
      <color theme="1"/>
      <name val="Calibri"/>
      <family val="2"/>
      <charset val="204"/>
      <scheme val="minor"/>
    </font>
    <font>
      <sz val="10"/>
      <name val="Baltic"/>
      <charset val="204"/>
    </font>
    <font>
      <sz val="12"/>
      <name val="Modern"/>
      <charset val="204"/>
    </font>
    <font>
      <sz val="12"/>
      <name val="Arial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Baltic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rgb="FFFF0000"/>
      <name val="Arial"/>
      <family val="2"/>
      <charset val="204"/>
    </font>
    <font>
      <u/>
      <sz val="10"/>
      <name val="Arial"/>
      <family val="2"/>
      <charset val="204"/>
    </font>
    <font>
      <b/>
      <sz val="11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23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</borders>
  <cellStyleXfs count="63">
    <xf numFmtId="0" fontId="0" fillId="0" borderId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4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18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11" borderId="1" applyNumberFormat="0" applyAlignment="0" applyProtection="0"/>
    <xf numFmtId="0" fontId="17" fillId="23" borderId="2" applyNumberFormat="0" applyAlignment="0" applyProtection="0"/>
    <xf numFmtId="3" fontId="3" fillId="0" borderId="0" applyFill="0" applyBorder="0" applyAlignment="0" applyProtection="0"/>
    <xf numFmtId="164" fontId="3" fillId="0" borderId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2" fontId="4" fillId="0" borderId="0" applyFill="0" applyBorder="0" applyAlignment="0" applyProtection="0"/>
    <xf numFmtId="0" fontId="1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20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3" fillId="4" borderId="1" applyNumberFormat="0" applyAlignment="0" applyProtection="0"/>
    <xf numFmtId="0" fontId="24" fillId="0" borderId="6" applyNumberFormat="0" applyFill="0" applyAlignment="0" applyProtection="0"/>
    <xf numFmtId="0" fontId="25" fillId="13" borderId="0" applyNumberFormat="0" applyBorder="0" applyAlignment="0" applyProtection="0"/>
    <xf numFmtId="0" fontId="10" fillId="0" borderId="0"/>
    <xf numFmtId="0" fontId="9" fillId="0" borderId="0"/>
    <xf numFmtId="0" fontId="9" fillId="0" borderId="0"/>
    <xf numFmtId="0" fontId="4" fillId="0" borderId="0"/>
    <xf numFmtId="0" fontId="13" fillId="0" borderId="0"/>
    <xf numFmtId="0" fontId="9" fillId="0" borderId="0"/>
    <xf numFmtId="0" fontId="10" fillId="7" borderId="7" applyNumberFormat="0" applyFont="0" applyAlignment="0" applyProtection="0"/>
    <xf numFmtId="0" fontId="26" fillId="11" borderId="8" applyNumberFormat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28" fillId="0" borderId="10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</cellStyleXfs>
  <cellXfs count="156">
    <xf numFmtId="0" fontId="0" fillId="0" borderId="0" xfId="0"/>
    <xf numFmtId="0" fontId="9" fillId="0" borderId="0" xfId="0" applyFont="1"/>
    <xf numFmtId="3" fontId="9" fillId="0" borderId="12" xfId="0" applyNumberFormat="1" applyFont="1" applyBorder="1"/>
    <xf numFmtId="3" fontId="12" fillId="0" borderId="26" xfId="0" applyNumberFormat="1" applyFont="1" applyFill="1" applyBorder="1"/>
    <xf numFmtId="3" fontId="12" fillId="0" borderId="25" xfId="0" applyNumberFormat="1" applyFont="1" applyFill="1" applyBorder="1"/>
    <xf numFmtId="3" fontId="12" fillId="0" borderId="25" xfId="0" applyNumberFormat="1" applyFont="1" applyBorder="1"/>
    <xf numFmtId="3" fontId="12" fillId="0" borderId="26" xfId="0" applyNumberFormat="1" applyFont="1" applyBorder="1"/>
    <xf numFmtId="3" fontId="12" fillId="0" borderId="27" xfId="0" applyNumberFormat="1" applyFont="1" applyBorder="1"/>
    <xf numFmtId="3" fontId="9" fillId="0" borderId="0" xfId="0" applyNumberFormat="1" applyFont="1" applyFill="1" applyBorder="1"/>
    <xf numFmtId="3" fontId="9" fillId="0" borderId="11" xfId="0" applyNumberFormat="1" applyFont="1" applyFill="1" applyBorder="1"/>
    <xf numFmtId="3" fontId="9" fillId="0" borderId="0" xfId="0" applyNumberFormat="1" applyFont="1" applyBorder="1"/>
    <xf numFmtId="0" fontId="9" fillId="0" borderId="0" xfId="0" applyFont="1" applyFill="1"/>
    <xf numFmtId="0" fontId="12" fillId="24" borderId="22" xfId="0" applyFont="1" applyFill="1" applyBorder="1" applyAlignment="1">
      <alignment horizontal="center" vertical="center"/>
    </xf>
    <xf numFmtId="0" fontId="12" fillId="24" borderId="23" xfId="0" applyFont="1" applyFill="1" applyBorder="1" applyAlignment="1">
      <alignment horizontal="center" vertical="center"/>
    </xf>
    <xf numFmtId="0" fontId="12" fillId="24" borderId="24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2" fillId="24" borderId="25" xfId="0" applyFont="1" applyFill="1" applyBorder="1" applyAlignment="1">
      <alignment wrapText="1"/>
    </xf>
    <xf numFmtId="3" fontId="12" fillId="0" borderId="27" xfId="0" applyNumberFormat="1" applyFont="1" applyBorder="1" applyAlignment="1">
      <alignment horizontal="right"/>
    </xf>
    <xf numFmtId="3" fontId="12" fillId="0" borderId="26" xfId="0" applyNumberFormat="1" applyFont="1" applyBorder="1" applyAlignment="1">
      <alignment horizontal="right"/>
    </xf>
    <xf numFmtId="3" fontId="12" fillId="0" borderId="25" xfId="0" applyNumberFormat="1" applyFont="1" applyFill="1" applyBorder="1" applyAlignment="1">
      <alignment horizontal="right"/>
    </xf>
    <xf numFmtId="3" fontId="9" fillId="0" borderId="0" xfId="0" applyNumberFormat="1" applyFont="1" applyAlignment="1">
      <alignment vertical="center"/>
    </xf>
    <xf numFmtId="0" fontId="12" fillId="0" borderId="0" xfId="0" applyFont="1" applyFill="1"/>
    <xf numFmtId="0" fontId="9" fillId="24" borderId="11" xfId="0" applyFont="1" applyFill="1" applyBorder="1"/>
    <xf numFmtId="168" fontId="9" fillId="0" borderId="12" xfId="0" applyNumberFormat="1" applyFont="1" applyBorder="1"/>
    <xf numFmtId="3" fontId="9" fillId="0" borderId="12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9" fillId="0" borderId="11" xfId="0" applyNumberFormat="1" applyFont="1" applyFill="1" applyBorder="1" applyAlignment="1">
      <alignment horizontal="right"/>
    </xf>
    <xf numFmtId="166" fontId="9" fillId="0" borderId="0" xfId="54" applyNumberFormat="1" applyFont="1" applyFill="1" applyBorder="1"/>
    <xf numFmtId="166" fontId="9" fillId="0" borderId="11" xfId="54" applyNumberFormat="1" applyFont="1" applyFill="1" applyBorder="1"/>
    <xf numFmtId="166" fontId="9" fillId="0" borderId="11" xfId="54" applyNumberFormat="1" applyFont="1" applyBorder="1"/>
    <xf numFmtId="166" fontId="9" fillId="0" borderId="0" xfId="54" applyNumberFormat="1" applyFont="1" applyBorder="1"/>
    <xf numFmtId="166" fontId="9" fillId="0" borderId="12" xfId="54" applyNumberFormat="1" applyFont="1" applyBorder="1"/>
    <xf numFmtId="10" fontId="9" fillId="0" borderId="11" xfId="54" applyNumberFormat="1" applyFont="1" applyBorder="1"/>
    <xf numFmtId="166" fontId="9" fillId="0" borderId="12" xfId="54" applyNumberFormat="1" applyFont="1" applyFill="1" applyBorder="1"/>
    <xf numFmtId="10" fontId="9" fillId="0" borderId="11" xfId="54" applyNumberFormat="1" applyFont="1" applyFill="1" applyBorder="1"/>
    <xf numFmtId="0" fontId="12" fillId="24" borderId="17" xfId="0" applyFont="1" applyFill="1" applyBorder="1" applyAlignment="1">
      <alignment horizontal="left" wrapText="1"/>
    </xf>
    <xf numFmtId="168" fontId="12" fillId="0" borderId="16" xfId="0" applyNumberFormat="1" applyFont="1" applyFill="1" applyBorder="1"/>
    <xf numFmtId="168" fontId="12" fillId="0" borderId="17" xfId="0" applyNumberFormat="1" applyFont="1" applyFill="1" applyBorder="1"/>
    <xf numFmtId="168" fontId="12" fillId="0" borderId="17" xfId="0" applyNumberFormat="1" applyFont="1" applyBorder="1"/>
    <xf numFmtId="168" fontId="12" fillId="0" borderId="18" xfId="0" applyNumberFormat="1" applyFont="1" applyFill="1" applyBorder="1"/>
    <xf numFmtId="168" fontId="9" fillId="0" borderId="0" xfId="0" applyNumberFormat="1" applyFont="1" applyFill="1" applyBorder="1"/>
    <xf numFmtId="168" fontId="9" fillId="0" borderId="11" xfId="0" applyNumberFormat="1" applyFont="1" applyFill="1" applyBorder="1"/>
    <xf numFmtId="168" fontId="9" fillId="0" borderId="11" xfId="0" applyNumberFormat="1" applyFont="1" applyBorder="1"/>
    <xf numFmtId="168" fontId="9" fillId="0" borderId="12" xfId="0" applyNumberFormat="1" applyFont="1" applyFill="1" applyBorder="1"/>
    <xf numFmtId="168" fontId="9" fillId="0" borderId="20" xfId="0" applyNumberFormat="1" applyFont="1" applyFill="1" applyBorder="1"/>
    <xf numFmtId="0" fontId="9" fillId="24" borderId="14" xfId="0" applyFont="1" applyFill="1" applyBorder="1"/>
    <xf numFmtId="168" fontId="9" fillId="0" borderId="13" xfId="0" applyNumberFormat="1" applyFont="1" applyFill="1" applyBorder="1"/>
    <xf numFmtId="168" fontId="9" fillId="0" borderId="14" xfId="0" applyNumberFormat="1" applyFont="1" applyFill="1" applyBorder="1"/>
    <xf numFmtId="166" fontId="9" fillId="0" borderId="14" xfId="54" applyNumberFormat="1" applyFont="1" applyFill="1" applyBorder="1"/>
    <xf numFmtId="166" fontId="9" fillId="0" borderId="14" xfId="54" applyNumberFormat="1" applyFont="1" applyBorder="1"/>
    <xf numFmtId="166" fontId="9" fillId="0" borderId="13" xfId="54" applyNumberFormat="1" applyFont="1" applyFill="1" applyBorder="1"/>
    <xf numFmtId="166" fontId="9" fillId="0" borderId="15" xfId="54" applyNumberFormat="1" applyFont="1" applyFill="1" applyBorder="1"/>
    <xf numFmtId="0" fontId="12" fillId="24" borderId="11" xfId="0" applyFont="1" applyFill="1" applyBorder="1"/>
    <xf numFmtId="168" fontId="12" fillId="0" borderId="0" xfId="0" applyNumberFormat="1" applyFont="1" applyFill="1" applyBorder="1"/>
    <xf numFmtId="0" fontId="12" fillId="0" borderId="11" xfId="0" applyFont="1" applyFill="1" applyBorder="1"/>
    <xf numFmtId="165" fontId="12" fillId="0" borderId="11" xfId="0" applyNumberFormat="1" applyFont="1" applyBorder="1"/>
    <xf numFmtId="165" fontId="12" fillId="0" borderId="0" xfId="0" applyNumberFormat="1" applyFont="1" applyFill="1" applyBorder="1"/>
    <xf numFmtId="165" fontId="12" fillId="0" borderId="12" xfId="0" applyNumberFormat="1" applyFont="1" applyFill="1" applyBorder="1"/>
    <xf numFmtId="165" fontId="12" fillId="0" borderId="11" xfId="0" applyNumberFormat="1" applyFont="1" applyFill="1" applyBorder="1"/>
    <xf numFmtId="0" fontId="9" fillId="0" borderId="11" xfId="0" applyFont="1" applyFill="1" applyBorder="1"/>
    <xf numFmtId="165" fontId="9" fillId="0" borderId="11" xfId="0" applyNumberFormat="1" applyFont="1" applyFill="1" applyBorder="1"/>
    <xf numFmtId="165" fontId="9" fillId="0" borderId="11" xfId="0" applyNumberFormat="1" applyFont="1" applyBorder="1"/>
    <xf numFmtId="165" fontId="9" fillId="0" borderId="0" xfId="0" applyNumberFormat="1" applyFont="1" applyFill="1" applyBorder="1"/>
    <xf numFmtId="165" fontId="9" fillId="0" borderId="12" xfId="0" applyNumberFormat="1" applyFont="1" applyFill="1" applyBorder="1"/>
    <xf numFmtId="0" fontId="9" fillId="0" borderId="0" xfId="0" applyFont="1" applyFill="1" applyBorder="1"/>
    <xf numFmtId="0" fontId="12" fillId="24" borderId="17" xfId="0" applyFont="1" applyFill="1" applyBorder="1"/>
    <xf numFmtId="0" fontId="12" fillId="0" borderId="16" xfId="0" applyFont="1" applyFill="1" applyBorder="1"/>
    <xf numFmtId="0" fontId="12" fillId="0" borderId="17" xfId="0" applyFont="1" applyFill="1" applyBorder="1"/>
    <xf numFmtId="165" fontId="12" fillId="0" borderId="17" xfId="0" applyNumberFormat="1" applyFont="1" applyFill="1" applyBorder="1"/>
    <xf numFmtId="0" fontId="12" fillId="0" borderId="17" xfId="0" applyFont="1" applyBorder="1"/>
    <xf numFmtId="0" fontId="12" fillId="0" borderId="18" xfId="0" applyFont="1" applyFill="1" applyBorder="1"/>
    <xf numFmtId="165" fontId="12" fillId="0" borderId="18" xfId="0" applyNumberFormat="1" applyFont="1" applyFill="1" applyBorder="1"/>
    <xf numFmtId="165" fontId="12" fillId="0" borderId="16" xfId="0" applyNumberFormat="1" applyFont="1" applyFill="1" applyBorder="1"/>
    <xf numFmtId="0" fontId="9" fillId="0" borderId="11" xfId="0" applyFont="1" applyBorder="1"/>
    <xf numFmtId="0" fontId="9" fillId="0" borderId="12" xfId="0" applyFont="1" applyFill="1" applyBorder="1"/>
    <xf numFmtId="0" fontId="9" fillId="0" borderId="13" xfId="0" applyFont="1" applyFill="1" applyBorder="1"/>
    <xf numFmtId="0" fontId="9" fillId="0" borderId="14" xfId="0" applyFont="1" applyFill="1" applyBorder="1"/>
    <xf numFmtId="165" fontId="9" fillId="0" borderId="14" xfId="0" applyNumberFormat="1" applyFont="1" applyFill="1" applyBorder="1"/>
    <xf numFmtId="0" fontId="9" fillId="0" borderId="14" xfId="0" applyFont="1" applyBorder="1"/>
    <xf numFmtId="0" fontId="9" fillId="0" borderId="15" xfId="0" applyFont="1" applyFill="1" applyBorder="1"/>
    <xf numFmtId="0" fontId="12" fillId="24" borderId="11" xfId="0" applyFont="1" applyFill="1" applyBorder="1" applyAlignment="1">
      <alignment horizontal="left" wrapText="1"/>
    </xf>
    <xf numFmtId="3" fontId="12" fillId="0" borderId="0" xfId="0" applyNumberFormat="1" applyFont="1" applyFill="1" applyBorder="1"/>
    <xf numFmtId="3" fontId="12" fillId="0" borderId="11" xfId="0" applyNumberFormat="1" applyFont="1" applyFill="1" applyBorder="1"/>
    <xf numFmtId="3" fontId="12" fillId="0" borderId="12" xfId="0" applyNumberFormat="1" applyFont="1" applyFill="1" applyBorder="1"/>
    <xf numFmtId="3" fontId="9" fillId="0" borderId="12" xfId="0" applyNumberFormat="1" applyFont="1" applyFill="1" applyBorder="1"/>
    <xf numFmtId="2" fontId="12" fillId="0" borderId="17" xfId="0" applyNumberFormat="1" applyFont="1" applyFill="1" applyBorder="1"/>
    <xf numFmtId="2" fontId="12" fillId="0" borderId="18" xfId="0" applyNumberFormat="1" applyFont="1" applyFill="1" applyBorder="1"/>
    <xf numFmtId="2" fontId="12" fillId="0" borderId="16" xfId="0" applyNumberFormat="1" applyFont="1" applyFill="1" applyBorder="1"/>
    <xf numFmtId="4" fontId="12" fillId="0" borderId="17" xfId="0" applyNumberFormat="1" applyFont="1" applyFill="1" applyBorder="1"/>
    <xf numFmtId="2" fontId="9" fillId="0" borderId="0" xfId="0" applyNumberFormat="1" applyFont="1" applyFill="1" applyBorder="1"/>
    <xf numFmtId="2" fontId="9" fillId="0" borderId="12" xfId="0" applyNumberFormat="1" applyFont="1" applyFill="1" applyBorder="1"/>
    <xf numFmtId="2" fontId="9" fillId="0" borderId="11" xfId="0" applyNumberFormat="1" applyFont="1" applyFill="1" applyBorder="1"/>
    <xf numFmtId="4" fontId="9" fillId="0" borderId="11" xfId="0" applyNumberFormat="1" applyFont="1" applyFill="1" applyBorder="1"/>
    <xf numFmtId="2" fontId="9" fillId="0" borderId="0" xfId="54" applyNumberFormat="1" applyFont="1" applyFill="1" applyBorder="1"/>
    <xf numFmtId="2" fontId="9" fillId="0" borderId="11" xfId="54" applyNumberFormat="1" applyFont="1" applyFill="1" applyBorder="1"/>
    <xf numFmtId="2" fontId="9" fillId="0" borderId="11" xfId="0" applyNumberFormat="1" applyFont="1" applyBorder="1"/>
    <xf numFmtId="3" fontId="9" fillId="0" borderId="0" xfId="51" applyNumberFormat="1" applyFont="1" applyFill="1" applyBorder="1"/>
    <xf numFmtId="3" fontId="9" fillId="0" borderId="11" xfId="51" applyNumberFormat="1" applyFont="1" applyFill="1" applyBorder="1"/>
    <xf numFmtId="0" fontId="12" fillId="0" borderId="0" xfId="0" applyFont="1"/>
    <xf numFmtId="165" fontId="9" fillId="0" borderId="13" xfId="0" applyNumberFormat="1" applyFont="1" applyFill="1" applyBorder="1"/>
    <xf numFmtId="165" fontId="9" fillId="0" borderId="15" xfId="0" applyNumberFormat="1" applyFont="1" applyFill="1" applyBorder="1"/>
    <xf numFmtId="0" fontId="12" fillId="24" borderId="11" xfId="0" applyFont="1" applyFill="1" applyBorder="1" applyAlignment="1">
      <alignment wrapText="1"/>
    </xf>
    <xf numFmtId="0" fontId="12" fillId="0" borderId="0" xfId="0" applyFont="1" applyFill="1" applyBorder="1"/>
    <xf numFmtId="0" fontId="12" fillId="0" borderId="12" xfId="0" applyFont="1" applyFill="1" applyBorder="1"/>
    <xf numFmtId="0" fontId="32" fillId="0" borderId="11" xfId="0" applyFont="1" applyFill="1" applyBorder="1"/>
    <xf numFmtId="165" fontId="9" fillId="0" borderId="0" xfId="0" applyNumberFormat="1" applyFont="1" applyFill="1" applyBorder="1" applyAlignment="1">
      <alignment horizontal="right"/>
    </xf>
    <xf numFmtId="165" fontId="9" fillId="0" borderId="12" xfId="0" applyNumberFormat="1" applyFont="1" applyFill="1" applyBorder="1" applyAlignment="1">
      <alignment horizontal="right"/>
    </xf>
    <xf numFmtId="165" fontId="9" fillId="0" borderId="11" xfId="0" applyNumberFormat="1" applyFont="1" applyFill="1" applyBorder="1" applyAlignment="1">
      <alignment horizontal="right"/>
    </xf>
    <xf numFmtId="0" fontId="12" fillId="24" borderId="17" xfId="0" applyFont="1" applyFill="1" applyBorder="1" applyAlignment="1">
      <alignment wrapText="1"/>
    </xf>
    <xf numFmtId="0" fontId="32" fillId="0" borderId="17" xfId="0" applyFont="1" applyFill="1" applyBorder="1"/>
    <xf numFmtId="167" fontId="9" fillId="0" borderId="11" xfId="0" applyNumberFormat="1" applyFont="1" applyFill="1" applyBorder="1"/>
    <xf numFmtId="167" fontId="9" fillId="0" borderId="13" xfId="0" applyNumberFormat="1" applyFont="1" applyFill="1" applyBorder="1"/>
    <xf numFmtId="167" fontId="9" fillId="0" borderId="14" xfId="0" applyNumberFormat="1" applyFont="1" applyFill="1" applyBorder="1"/>
    <xf numFmtId="167" fontId="9" fillId="0" borderId="15" xfId="0" applyNumberFormat="1" applyFont="1" applyFill="1" applyBorder="1"/>
    <xf numFmtId="2" fontId="12" fillId="0" borderId="11" xfId="0" applyNumberFormat="1" applyFont="1" applyFill="1" applyBorder="1"/>
    <xf numFmtId="166" fontId="12" fillId="0" borderId="19" xfId="54" applyNumberFormat="1" applyFont="1" applyFill="1" applyBorder="1"/>
    <xf numFmtId="166" fontId="12" fillId="0" borderId="18" xfId="54" applyNumberFormat="1" applyFont="1" applyFill="1" applyBorder="1"/>
    <xf numFmtId="166" fontId="12" fillId="0" borderId="16" xfId="54" applyNumberFormat="1" applyFont="1" applyFill="1" applyBorder="1"/>
    <xf numFmtId="166" fontId="12" fillId="0" borderId="17" xfId="54" applyNumberFormat="1" applyFont="1" applyFill="1" applyBorder="1"/>
    <xf numFmtId="166" fontId="12" fillId="0" borderId="0" xfId="0" applyNumberFormat="1" applyFont="1" applyFill="1" applyBorder="1"/>
    <xf numFmtId="166" fontId="12" fillId="0" borderId="11" xfId="0" applyNumberFormat="1" applyFont="1" applyFill="1" applyBorder="1"/>
    <xf numFmtId="166" fontId="12" fillId="0" borderId="12" xfId="0" applyNumberFormat="1" applyFont="1" applyFill="1" applyBorder="1"/>
    <xf numFmtId="3" fontId="12" fillId="0" borderId="16" xfId="0" applyNumberFormat="1" applyFont="1" applyFill="1" applyBorder="1"/>
    <xf numFmtId="3" fontId="12" fillId="0" borderId="17" xfId="0" applyNumberFormat="1" applyFont="1" applyFill="1" applyBorder="1"/>
    <xf numFmtId="3" fontId="12" fillId="0" borderId="17" xfId="0" applyNumberFormat="1" applyFont="1" applyBorder="1"/>
    <xf numFmtId="3" fontId="12" fillId="0" borderId="18" xfId="0" applyNumberFormat="1" applyFont="1" applyFill="1" applyBorder="1"/>
    <xf numFmtId="0" fontId="12" fillId="0" borderId="11" xfId="0" applyFont="1" applyBorder="1"/>
    <xf numFmtId="3" fontId="9" fillId="0" borderId="11" xfId="0" applyNumberFormat="1" applyFont="1" applyBorder="1"/>
    <xf numFmtId="2" fontId="9" fillId="0" borderId="14" xfId="0" applyNumberFormat="1" applyFont="1" applyFill="1" applyBorder="1"/>
    <xf numFmtId="169" fontId="12" fillId="0" borderId="11" xfId="0" applyNumberFormat="1" applyFont="1" applyBorder="1"/>
    <xf numFmtId="2" fontId="12" fillId="0" borderId="0" xfId="0" applyNumberFormat="1" applyFont="1" applyFill="1" applyBorder="1"/>
    <xf numFmtId="2" fontId="12" fillId="0" borderId="12" xfId="0" applyNumberFormat="1" applyFont="1" applyFill="1" applyBorder="1"/>
    <xf numFmtId="2" fontId="9" fillId="0" borderId="0" xfId="0" applyNumberFormat="1" applyFont="1" applyBorder="1"/>
    <xf numFmtId="10" fontId="9" fillId="0" borderId="0" xfId="54" applyNumberFormat="1" applyFont="1" applyFill="1" applyBorder="1"/>
    <xf numFmtId="10" fontId="9" fillId="0" borderId="13" xfId="54" applyNumberFormat="1" applyFont="1" applyFill="1" applyBorder="1"/>
    <xf numFmtId="166" fontId="9" fillId="0" borderId="21" xfId="54" applyNumberFormat="1" applyFont="1" applyFill="1" applyBorder="1"/>
    <xf numFmtId="0" fontId="12" fillId="24" borderId="22" xfId="0" applyFont="1" applyFill="1" applyBorder="1" applyAlignment="1">
      <alignment wrapText="1"/>
    </xf>
    <xf numFmtId="0" fontId="33" fillId="0" borderId="22" xfId="0" applyFont="1" applyFill="1" applyBorder="1"/>
    <xf numFmtId="165" fontId="33" fillId="0" borderId="22" xfId="0" applyNumberFormat="1" applyFont="1" applyFill="1" applyBorder="1"/>
    <xf numFmtId="2" fontId="33" fillId="0" borderId="22" xfId="0" applyNumberFormat="1" applyFont="1" applyFill="1" applyBorder="1"/>
    <xf numFmtId="0" fontId="33" fillId="0" borderId="22" xfId="0" applyFont="1" applyBorder="1"/>
    <xf numFmtId="166" fontId="33" fillId="0" borderId="22" xfId="54" applyNumberFormat="1" applyFont="1" applyFill="1" applyBorder="1"/>
    <xf numFmtId="3" fontId="12" fillId="0" borderId="22" xfId="0" applyNumberFormat="1" applyFont="1" applyFill="1" applyBorder="1"/>
    <xf numFmtId="0" fontId="9" fillId="0" borderId="0" xfId="0" applyFont="1" applyBorder="1"/>
    <xf numFmtId="168" fontId="9" fillId="0" borderId="0" xfId="0" applyNumberFormat="1" applyFont="1" applyFill="1"/>
    <xf numFmtId="0" fontId="12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3"/>
    </xf>
    <xf numFmtId="0" fontId="9" fillId="0" borderId="0" xfId="0" applyFont="1" applyBorder="1" applyAlignment="1">
      <alignment horizontal="left" indent="1"/>
    </xf>
    <xf numFmtId="0" fontId="9" fillId="0" borderId="0" xfId="0" applyFont="1" applyFill="1" applyAlignment="1">
      <alignment horizontal="left" indent="1"/>
    </xf>
    <xf numFmtId="0" fontId="31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Border="1" applyAlignment="1">
      <alignment horizontal="left" vertical="top" wrapText="1" indent="1"/>
    </xf>
    <xf numFmtId="0" fontId="34" fillId="0" borderId="0" xfId="0" applyFont="1" applyFill="1" applyBorder="1" applyAlignment="1">
      <alignment horizontal="center"/>
    </xf>
  </cellXfs>
  <cellStyles count="6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0" xfId="28" xr:uid="{00000000-0005-0000-0000-00001C000000}"/>
    <cellStyle name="Currency0" xfId="29" xr:uid="{00000000-0005-0000-0000-00001D000000}"/>
    <cellStyle name="Date" xfId="30" xr:uid="{00000000-0005-0000-0000-00001E000000}"/>
    <cellStyle name="Explanatory Text 2" xfId="31" xr:uid="{00000000-0005-0000-0000-00001F000000}"/>
    <cellStyle name="Fixed" xfId="32" xr:uid="{00000000-0005-0000-0000-000020000000}"/>
    <cellStyle name="Good 2" xfId="33" xr:uid="{00000000-0005-0000-0000-000021000000}"/>
    <cellStyle name="Heading 1" xfId="34" builtinId="16" customBuiltin="1"/>
    <cellStyle name="Heading 1 2" xfId="35" xr:uid="{00000000-0005-0000-0000-000023000000}"/>
    <cellStyle name="Heading 2" xfId="36" builtinId="17" customBuiltin="1"/>
    <cellStyle name="Heading 2 2" xfId="37" xr:uid="{00000000-0005-0000-0000-000025000000}"/>
    <cellStyle name="Heading 3 2" xfId="38" xr:uid="{00000000-0005-0000-0000-000026000000}"/>
    <cellStyle name="Heading 4 2" xfId="39" xr:uid="{00000000-0005-0000-0000-000027000000}"/>
    <cellStyle name="HEADING1" xfId="40" xr:uid="{00000000-0005-0000-0000-000028000000}"/>
    <cellStyle name="HEADING2" xfId="41" xr:uid="{00000000-0005-0000-0000-000029000000}"/>
    <cellStyle name="Hyperlink 2" xfId="42" xr:uid="{00000000-0005-0000-0000-00002A000000}"/>
    <cellStyle name="Input 2" xfId="43" xr:uid="{00000000-0005-0000-0000-00002B000000}"/>
    <cellStyle name="Linked Cell 2" xfId="44" xr:uid="{00000000-0005-0000-0000-00002C000000}"/>
    <cellStyle name="Neutral 2" xfId="45" xr:uid="{00000000-0005-0000-0000-00002D000000}"/>
    <cellStyle name="Normal" xfId="0" builtinId="0"/>
    <cellStyle name="Normal 2" xfId="46" xr:uid="{00000000-0005-0000-0000-00002F000000}"/>
    <cellStyle name="Normal 2 2" xfId="47" xr:uid="{00000000-0005-0000-0000-000030000000}"/>
    <cellStyle name="Normal 2 3" xfId="48" xr:uid="{00000000-0005-0000-0000-000031000000}"/>
    <cellStyle name="Normal 3" xfId="49" xr:uid="{00000000-0005-0000-0000-000032000000}"/>
    <cellStyle name="Normal 4" xfId="50" xr:uid="{00000000-0005-0000-0000-000033000000}"/>
    <cellStyle name="Normal 5" xfId="62" xr:uid="{00000000-0005-0000-0000-000068000000}"/>
    <cellStyle name="Normal_MainInd-2000-2011" xfId="51" xr:uid="{00000000-0005-0000-0000-000034000000}"/>
    <cellStyle name="Note 2" xfId="52" xr:uid="{00000000-0005-0000-0000-000035000000}"/>
    <cellStyle name="Output 2" xfId="53" xr:uid="{00000000-0005-0000-0000-000036000000}"/>
    <cellStyle name="Percent" xfId="54" builtinId="5"/>
    <cellStyle name="Percent 2" xfId="55" xr:uid="{00000000-0005-0000-0000-000038000000}"/>
    <cellStyle name="Percent 3" xfId="56" xr:uid="{00000000-0005-0000-0000-000039000000}"/>
    <cellStyle name="Percent 4" xfId="57" xr:uid="{00000000-0005-0000-0000-00003A000000}"/>
    <cellStyle name="Title 2" xfId="58" xr:uid="{00000000-0005-0000-0000-00003B000000}"/>
    <cellStyle name="Total" xfId="59" builtinId="25" customBuiltin="1"/>
    <cellStyle name="Total 2" xfId="60" xr:uid="{00000000-0005-0000-0000-00003D000000}"/>
    <cellStyle name="Warning Text 2" xfId="61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/>
              <a:t>Структура на обезщетенията за бременност и раждане по пол</a:t>
            </a:r>
          </a:p>
        </c:rich>
      </c:tx>
      <c:layout>
        <c:manualLayout>
          <c:xMode val="edge"/>
          <c:yMode val="edge"/>
          <c:x val="0.15234474351793892"/>
          <c:y val="4.06504065040650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7"/>
      <c:rotY val="20"/>
      <c:depthPercent val="5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мъже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333-4D4A-B767-528389C80CC0}"/>
            </c:ext>
          </c:extLst>
        </c:ser>
        <c:ser>
          <c:idx val="1"/>
          <c:order val="1"/>
          <c:tx>
            <c:v>жени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333-4D4A-B767-528389C80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334097392"/>
        <c:axId val="1"/>
        <c:axId val="0"/>
      </c:bar3DChart>
      <c:catAx>
        <c:axId val="334097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по години</a:t>
                </a:r>
              </a:p>
            </c:rich>
          </c:tx>
          <c:layout>
            <c:manualLayout>
              <c:xMode val="edge"/>
              <c:yMode val="edge"/>
              <c:x val="0.44531347807465488"/>
              <c:y val="0.91463798732475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334097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</c:dTable>
      <c:spPr>
        <a:gradFill rotWithShape="0">
          <a:gsLst>
            <a:gs pos="0">
              <a:srgbClr val="FFFFFF"/>
            </a:gs>
            <a:gs pos="100000">
              <a:srgbClr val="C0C0C0"/>
            </a:gs>
          </a:gsLst>
          <a:lin ang="27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/>
              <a:t>Заетост по пол в %</a:t>
            </a:r>
          </a:p>
        </c:rich>
      </c:tx>
      <c:layout>
        <c:manualLayout>
          <c:xMode val="edge"/>
          <c:yMode val="edge"/>
          <c:x val="0.40536512667660207"/>
          <c:y val="1.291989664082687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8"/>
      <c:rotY val="20"/>
      <c:depthPercent val="5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6005961251862889E-2"/>
          <c:y val="0.13436726412928005"/>
          <c:w val="0.91803278688524592"/>
          <c:h val="0.56589290085216015"/>
        </c:manualLayout>
      </c:layout>
      <c:bar3DChart>
        <c:barDir val="col"/>
        <c:grouping val="clustered"/>
        <c:varyColors val="0"/>
        <c:ser>
          <c:idx val="0"/>
          <c:order val="0"/>
          <c:tx>
            <c:v>общо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03-42DB-8C54-4F93F11DF30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03-42DB-8C54-4F93F11DF30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F03-42DB-8C54-4F93F11DF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334109856"/>
        <c:axId val="1"/>
        <c:axId val="0"/>
      </c:bar3DChart>
      <c:catAx>
        <c:axId val="334109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по години</a:t>
                </a:r>
              </a:p>
            </c:rich>
          </c:tx>
          <c:layout>
            <c:manualLayout>
              <c:xMode val="edge"/>
              <c:yMode val="edge"/>
              <c:x val="0.4068554396423249"/>
              <c:y val="0.914731123725813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6350">
            <a:noFill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334109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</c:dTable>
      <c:spPr>
        <a:gradFill rotWithShape="0">
          <a:gsLst>
            <a:gs pos="0">
              <a:srgbClr val="FFFFFF"/>
            </a:gs>
            <a:gs pos="100000">
              <a:srgbClr val="C0C0C0"/>
            </a:gs>
          </a:gsLst>
          <a:lin ang="27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/>
              <a:t>Структура на обезщетенията за бременност и раждане по пол</a:t>
            </a:r>
          </a:p>
        </c:rich>
      </c:tx>
      <c:layout>
        <c:manualLayout>
          <c:xMode val="edge"/>
          <c:yMode val="edge"/>
          <c:x val="0.15234474351793892"/>
          <c:y val="4.06504065040650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7"/>
      <c:rotY val="20"/>
      <c:depthPercent val="5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мъже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3A-4868-832E-DEDD48824DFB}"/>
            </c:ext>
          </c:extLst>
        </c:ser>
        <c:ser>
          <c:idx val="1"/>
          <c:order val="1"/>
          <c:tx>
            <c:v>жени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3A-4868-832E-DEDD48824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334097392"/>
        <c:axId val="1"/>
        <c:axId val="0"/>
      </c:bar3DChart>
      <c:catAx>
        <c:axId val="334097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по години</a:t>
                </a:r>
              </a:p>
            </c:rich>
          </c:tx>
          <c:layout>
            <c:manualLayout>
              <c:xMode val="edge"/>
              <c:yMode val="edge"/>
              <c:x val="0.44531347807465488"/>
              <c:y val="0.91463798732475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334097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</c:dTable>
      <c:spPr>
        <a:gradFill rotWithShape="0">
          <a:gsLst>
            <a:gs pos="0">
              <a:srgbClr val="FFFFFF"/>
            </a:gs>
            <a:gs pos="100000">
              <a:srgbClr val="C0C0C0"/>
            </a:gs>
          </a:gsLst>
          <a:lin ang="27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/>
              <a:t>Заетост по пол в %</a:t>
            </a:r>
          </a:p>
        </c:rich>
      </c:tx>
      <c:layout>
        <c:manualLayout>
          <c:xMode val="edge"/>
          <c:yMode val="edge"/>
          <c:x val="0.40536512667660207"/>
          <c:y val="1.291989664082687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8"/>
      <c:rotY val="20"/>
      <c:depthPercent val="5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6005961251862889E-2"/>
          <c:y val="0.13436726412928005"/>
          <c:w val="0.91803278688524592"/>
          <c:h val="0.56589290085216015"/>
        </c:manualLayout>
      </c:layout>
      <c:bar3DChart>
        <c:barDir val="col"/>
        <c:grouping val="clustered"/>
        <c:varyColors val="0"/>
        <c:ser>
          <c:idx val="0"/>
          <c:order val="0"/>
          <c:tx>
            <c:v>общо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D0-4938-B272-06AFBE2EC25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D0-4938-B272-06AFBE2EC25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8D0-4938-B272-06AFBE2EC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334109856"/>
        <c:axId val="1"/>
        <c:axId val="0"/>
      </c:bar3DChart>
      <c:catAx>
        <c:axId val="334109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по години</a:t>
                </a:r>
              </a:p>
            </c:rich>
          </c:tx>
          <c:layout>
            <c:manualLayout>
              <c:xMode val="edge"/>
              <c:yMode val="edge"/>
              <c:x val="0.4068554396423249"/>
              <c:y val="0.914731123725813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6350">
            <a:noFill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334109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</c:dTable>
      <c:spPr>
        <a:gradFill rotWithShape="0">
          <a:gsLst>
            <a:gs pos="0">
              <a:srgbClr val="FFFFFF"/>
            </a:gs>
            <a:gs pos="100000">
              <a:srgbClr val="C0C0C0"/>
            </a:gs>
          </a:gsLst>
          <a:lin ang="27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/>
              <a:t>Структура на обезщетенията за бременност и раждане по пол</a:t>
            </a:r>
          </a:p>
        </c:rich>
      </c:tx>
      <c:layout>
        <c:manualLayout>
          <c:xMode val="edge"/>
          <c:yMode val="edge"/>
          <c:x val="0.15234474351793892"/>
          <c:y val="4.06504065040650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7"/>
      <c:rotY val="20"/>
      <c:depthPercent val="5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мъже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CE-416A-924A-9D750983A15F}"/>
            </c:ext>
          </c:extLst>
        </c:ser>
        <c:ser>
          <c:idx val="1"/>
          <c:order val="1"/>
          <c:tx>
            <c:v>жени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CE-416A-924A-9D750983A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334097392"/>
        <c:axId val="1"/>
        <c:axId val="0"/>
      </c:bar3DChart>
      <c:catAx>
        <c:axId val="334097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по години</a:t>
                </a:r>
              </a:p>
            </c:rich>
          </c:tx>
          <c:layout>
            <c:manualLayout>
              <c:xMode val="edge"/>
              <c:yMode val="edge"/>
              <c:x val="0.44531347807465488"/>
              <c:y val="0.91463798732475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334097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</c:dTable>
      <c:spPr>
        <a:gradFill rotWithShape="0">
          <a:gsLst>
            <a:gs pos="0">
              <a:srgbClr val="FFFFFF"/>
            </a:gs>
            <a:gs pos="100000">
              <a:srgbClr val="C0C0C0"/>
            </a:gs>
          </a:gsLst>
          <a:lin ang="27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/>
              <a:t>Заетост по пол в %</a:t>
            </a:r>
          </a:p>
        </c:rich>
      </c:tx>
      <c:layout>
        <c:manualLayout>
          <c:xMode val="edge"/>
          <c:yMode val="edge"/>
          <c:x val="0.40536512667660207"/>
          <c:y val="1.291989664082687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8"/>
      <c:rotY val="20"/>
      <c:depthPercent val="5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6005961251862889E-2"/>
          <c:y val="0.13436726412928005"/>
          <c:w val="0.91803278688524592"/>
          <c:h val="0.56589290085216015"/>
        </c:manualLayout>
      </c:layout>
      <c:bar3DChart>
        <c:barDir val="col"/>
        <c:grouping val="clustered"/>
        <c:varyColors val="0"/>
        <c:ser>
          <c:idx val="0"/>
          <c:order val="0"/>
          <c:tx>
            <c:v>общо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9E-4773-B0AB-2B68A863284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9E-4773-B0AB-2B68A863284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D9E-4773-B0AB-2B68A8632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334109856"/>
        <c:axId val="1"/>
        <c:axId val="0"/>
      </c:bar3DChart>
      <c:catAx>
        <c:axId val="334109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по години</a:t>
                </a:r>
              </a:p>
            </c:rich>
          </c:tx>
          <c:layout>
            <c:manualLayout>
              <c:xMode val="edge"/>
              <c:yMode val="edge"/>
              <c:x val="0.4068554396423249"/>
              <c:y val="0.914731123725813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6350">
            <a:noFill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334109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</c:dTable>
      <c:spPr>
        <a:gradFill rotWithShape="0">
          <a:gsLst>
            <a:gs pos="0">
              <a:srgbClr val="FFFFFF"/>
            </a:gs>
            <a:gs pos="100000">
              <a:srgbClr val="C0C0C0"/>
            </a:gs>
          </a:gsLst>
          <a:lin ang="27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134</xdr:row>
      <xdr:rowOff>152400</xdr:rowOff>
    </xdr:from>
    <xdr:to>
      <xdr:col>11</xdr:col>
      <xdr:colOff>552450</xdr:colOff>
      <xdr:row>149</xdr:row>
      <xdr:rowOff>66675</xdr:rowOff>
    </xdr:to>
    <xdr:graphicFrame macro="">
      <xdr:nvGraphicFramePr>
        <xdr:cNvPr id="272825" name="Chart 5">
          <a:extLst>
            <a:ext uri="{FF2B5EF4-FFF2-40B4-BE49-F238E27FC236}">
              <a16:creationId xmlns:a16="http://schemas.microsoft.com/office/drawing/2014/main" id="{EF31C262-A3F4-4DAA-AA5B-0B7033D50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229</xdr:row>
      <xdr:rowOff>0</xdr:rowOff>
    </xdr:from>
    <xdr:to>
      <xdr:col>47</xdr:col>
      <xdr:colOff>295275</xdr:colOff>
      <xdr:row>251</xdr:row>
      <xdr:rowOff>123825</xdr:rowOff>
    </xdr:to>
    <xdr:graphicFrame macro="">
      <xdr:nvGraphicFramePr>
        <xdr:cNvPr id="272826" name="Chart 6">
          <a:extLst>
            <a:ext uri="{FF2B5EF4-FFF2-40B4-BE49-F238E27FC236}">
              <a16:creationId xmlns:a16="http://schemas.microsoft.com/office/drawing/2014/main" id="{3CFB9003-56C6-401C-9D11-E7A7437E1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323850</xdr:colOff>
      <xdr:row>134</xdr:row>
      <xdr:rowOff>152400</xdr:rowOff>
    </xdr:from>
    <xdr:to>
      <xdr:col>11</xdr:col>
      <xdr:colOff>552450</xdr:colOff>
      <xdr:row>149</xdr:row>
      <xdr:rowOff>66675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5476D9DC-510E-4592-BD7C-F7E857C5B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0</xdr:colOff>
      <xdr:row>229</xdr:row>
      <xdr:rowOff>0</xdr:rowOff>
    </xdr:from>
    <xdr:to>
      <xdr:col>49</xdr:col>
      <xdr:colOff>295275</xdr:colOff>
      <xdr:row>251</xdr:row>
      <xdr:rowOff>123825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B5D7F17E-3D58-4EA6-983A-883D4557E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323850</xdr:colOff>
      <xdr:row>134</xdr:row>
      <xdr:rowOff>152400</xdr:rowOff>
    </xdr:from>
    <xdr:to>
      <xdr:col>11</xdr:col>
      <xdr:colOff>552450</xdr:colOff>
      <xdr:row>149</xdr:row>
      <xdr:rowOff>66675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4B378D1-D805-4272-9364-4E4572AE5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0</xdr:colOff>
      <xdr:row>229</xdr:row>
      <xdr:rowOff>0</xdr:rowOff>
    </xdr:from>
    <xdr:to>
      <xdr:col>49</xdr:col>
      <xdr:colOff>295275</xdr:colOff>
      <xdr:row>251</xdr:row>
      <xdr:rowOff>123825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995CB82-63B7-4507-80C7-FC1C41C25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\hqshares\sspp2\BSSM98%23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spp2\MDIA4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ulation"/>
      <sheetName val="Variables"/>
      <sheetName val="Main"/>
      <sheetName val="Fund_Income"/>
      <sheetName val="Fund_Outgo"/>
      <sheetName val="Program_2ndPillar"/>
      <sheetName val="Functions"/>
      <sheetName val="InPutSubs"/>
      <sheetName val="OutPutSubs"/>
      <sheetName val="ControlPanel"/>
      <sheetName val="IN_assume"/>
      <sheetName val="IN_index"/>
      <sheetName val="IN_2ndPillar"/>
      <sheetName val="IN_benefits"/>
      <sheetName val="IN_Budget"/>
      <sheetName val="IN_wage"/>
      <sheetName val="IN_labor"/>
      <sheetName val="IN_Contributors"/>
      <sheetName val="IN_penlaw"/>
      <sheetName val="IN_incomedist"/>
      <sheetName val="IN_prev&amp;in"/>
      <sheetName val="IN_NewPenLosCat"/>
      <sheetName val="IN_OldPenAgeCat"/>
      <sheetName val="IN_Population"/>
      <sheetName val="IN_Fertility"/>
      <sheetName val="IN_Mortality"/>
      <sheetName val="IN_Migration"/>
      <sheetName val="IN_DemographicAssumptions"/>
      <sheetName val="RunTime"/>
      <sheetName val="OUT_fund"/>
      <sheetName val="OUT_budget"/>
      <sheetName val="OUT_cost"/>
      <sheetName val="OUT_ratios"/>
      <sheetName val="OUT_benefits"/>
      <sheetName val="OUT_NewPensionNumber"/>
      <sheetName val="OUT_NewPensionAverage"/>
      <sheetName val="OUT_Ex_Workers"/>
      <sheetName val="OUT_2ndPillarFund"/>
      <sheetName val="OUT_workers"/>
      <sheetName val="OUT_pop"/>
      <sheetName val="OUT_life"/>
      <sheetName val="IN_assumeCL"/>
      <sheetName val="In_assumeJOHN"/>
      <sheetName val="in_assume11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5">
          <cell r="C25">
            <v>2000</v>
          </cell>
        </row>
        <row r="44">
          <cell r="B44">
            <v>2</v>
          </cell>
          <cell r="J44" t="b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IA4-10"/>
    </sheetNames>
    <definedNames>
      <definedName name="ReturnToControlPanel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11"/>
  <sheetViews>
    <sheetView tabSelected="1" zoomScaleNormal="100" zoomScaleSheetLayoutView="100" workbookViewId="0">
      <selection activeCell="AD12" sqref="AD12"/>
    </sheetView>
  </sheetViews>
  <sheetFormatPr defaultRowHeight="12.75"/>
  <cols>
    <col min="1" max="1" width="55.7109375" style="143" customWidth="1"/>
    <col min="2" max="2" width="10.42578125" style="143" hidden="1" customWidth="1"/>
    <col min="3" max="7" width="10.42578125" style="1" hidden="1" customWidth="1"/>
    <col min="8" max="8" width="9.5703125" style="1" hidden="1" customWidth="1"/>
    <col min="9" max="9" width="10.28515625" style="1" hidden="1" customWidth="1"/>
    <col min="10" max="10" width="13.28515625" style="1" hidden="1" customWidth="1"/>
    <col min="11" max="12" width="12.5703125" style="1" hidden="1" customWidth="1"/>
    <col min="13" max="13" width="12.28515625" style="1" hidden="1" customWidth="1"/>
    <col min="14" max="15" width="13.28515625" style="1" hidden="1" customWidth="1"/>
    <col min="16" max="16" width="13.28515625" style="11" hidden="1" customWidth="1"/>
    <col min="17" max="24" width="13.28515625" style="11" customWidth="1"/>
    <col min="25" max="25" width="13.7109375" style="1" bestFit="1" customWidth="1"/>
    <col min="26" max="27" width="13.7109375" style="1" customWidth="1"/>
    <col min="28" max="16384" width="9.140625" style="1"/>
  </cols>
  <sheetData>
    <row r="1" spans="1:40" ht="15">
      <c r="A1" s="155" t="s">
        <v>79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</row>
    <row r="2" spans="1:40" ht="13.5" customHeigh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40" s="15" customFormat="1" ht="20.25" customHeight="1">
      <c r="A3" s="12" t="s">
        <v>0</v>
      </c>
      <c r="B3" s="13">
        <v>2000</v>
      </c>
      <c r="C3" s="12">
        <v>2001</v>
      </c>
      <c r="D3" s="12">
        <v>2002</v>
      </c>
      <c r="E3" s="12">
        <v>2003</v>
      </c>
      <c r="F3" s="12">
        <v>2004</v>
      </c>
      <c r="G3" s="12">
        <v>2005</v>
      </c>
      <c r="H3" s="12">
        <v>2006</v>
      </c>
      <c r="I3" s="12">
        <v>2007</v>
      </c>
      <c r="J3" s="13" t="s">
        <v>71</v>
      </c>
      <c r="K3" s="14" t="s">
        <v>72</v>
      </c>
      <c r="L3" s="14" t="s">
        <v>73</v>
      </c>
      <c r="M3" s="14" t="s">
        <v>74</v>
      </c>
      <c r="N3" s="14" t="s">
        <v>75</v>
      </c>
      <c r="O3" s="14">
        <v>2013</v>
      </c>
      <c r="P3" s="14">
        <v>2014</v>
      </c>
      <c r="Q3" s="14">
        <v>2015</v>
      </c>
      <c r="R3" s="13">
        <v>2016</v>
      </c>
      <c r="S3" s="12">
        <v>2017</v>
      </c>
      <c r="T3" s="12">
        <v>2018</v>
      </c>
      <c r="U3" s="12">
        <v>2019</v>
      </c>
      <c r="V3" s="12">
        <v>2020</v>
      </c>
      <c r="W3" s="12">
        <v>2021</v>
      </c>
      <c r="X3" s="12">
        <v>2022</v>
      </c>
      <c r="Y3" s="12">
        <v>2023</v>
      </c>
      <c r="Z3" s="12">
        <v>2024</v>
      </c>
      <c r="AA3" s="12">
        <v>2025</v>
      </c>
    </row>
    <row r="4" spans="1:40" s="21" customFormat="1" ht="21" customHeight="1">
      <c r="A4" s="16" t="s">
        <v>25</v>
      </c>
      <c r="B4" s="3">
        <v>8149468</v>
      </c>
      <c r="C4" s="4">
        <v>7891095</v>
      </c>
      <c r="D4" s="4">
        <v>7845841</v>
      </c>
      <c r="E4" s="4">
        <v>7801273</v>
      </c>
      <c r="F4" s="4">
        <v>7761049</v>
      </c>
      <c r="G4" s="4">
        <v>7718750</v>
      </c>
      <c r="H4" s="4">
        <v>7679290</v>
      </c>
      <c r="I4" s="5">
        <v>7640238</v>
      </c>
      <c r="J4" s="6">
        <v>7606551</v>
      </c>
      <c r="K4" s="7">
        <v>7563710</v>
      </c>
      <c r="L4" s="7">
        <v>7504868</v>
      </c>
      <c r="M4" s="7">
        <v>7327224</v>
      </c>
      <c r="N4" s="7">
        <v>7282041</v>
      </c>
      <c r="O4" s="7">
        <f>O5+O6</f>
        <v>7245677</v>
      </c>
      <c r="P4" s="7">
        <v>7202198</v>
      </c>
      <c r="Q4" s="17">
        <v>7153784</v>
      </c>
      <c r="R4" s="18">
        <v>7101859</v>
      </c>
      <c r="S4" s="19">
        <f>S5+S6</f>
        <v>7050034</v>
      </c>
      <c r="T4" s="19">
        <v>7000039</v>
      </c>
      <c r="U4" s="19">
        <v>6951482</v>
      </c>
      <c r="V4" s="19">
        <f>SUM(V5:V6)</f>
        <v>6916548</v>
      </c>
      <c r="W4" s="19">
        <v>6838937</v>
      </c>
      <c r="X4" s="19">
        <v>6447710</v>
      </c>
      <c r="Y4" s="19">
        <v>6445481</v>
      </c>
      <c r="Z4" s="19">
        <v>6437360</v>
      </c>
      <c r="AA4" s="19">
        <v>6423207</v>
      </c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</row>
    <row r="5" spans="1:40" s="11" customFormat="1" ht="12.75" customHeight="1">
      <c r="A5" s="22" t="s">
        <v>6</v>
      </c>
      <c r="B5" s="8">
        <v>4182045</v>
      </c>
      <c r="C5" s="9">
        <v>4049932</v>
      </c>
      <c r="D5" s="9">
        <v>4029679</v>
      </c>
      <c r="E5" s="9">
        <v>4010433</v>
      </c>
      <c r="F5" s="9">
        <v>3993439</v>
      </c>
      <c r="G5" s="9">
        <v>3975423</v>
      </c>
      <c r="H5" s="9">
        <v>3958358</v>
      </c>
      <c r="I5" s="9">
        <v>3940549</v>
      </c>
      <c r="J5" s="10">
        <v>3925271</v>
      </c>
      <c r="K5" s="2">
        <v>3904399</v>
      </c>
      <c r="L5" s="2">
        <v>3875059</v>
      </c>
      <c r="M5" s="2">
        <v>3760457</v>
      </c>
      <c r="N5" s="2">
        <v>3738435</v>
      </c>
      <c r="O5" s="23">
        <v>3720732</v>
      </c>
      <c r="P5" s="2">
        <f>P4-P6</f>
        <v>3700183</v>
      </c>
      <c r="Q5" s="24">
        <v>3676607</v>
      </c>
      <c r="R5" s="25">
        <v>3651881</v>
      </c>
      <c r="S5" s="26">
        <v>3627625</v>
      </c>
      <c r="T5" s="26">
        <v>3604338</v>
      </c>
      <c r="U5" s="26">
        <v>3581836</v>
      </c>
      <c r="V5" s="26">
        <v>3566833</v>
      </c>
      <c r="W5" s="26">
        <v>3527626</v>
      </c>
      <c r="X5" s="26">
        <v>3348207</v>
      </c>
      <c r="Y5" s="26">
        <v>3347783</v>
      </c>
      <c r="Z5" s="26">
        <v>3342220</v>
      </c>
      <c r="AA5" s="26">
        <v>3334962</v>
      </c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</row>
    <row r="6" spans="1:40" s="11" customFormat="1">
      <c r="A6" s="22" t="s">
        <v>8</v>
      </c>
      <c r="B6" s="8">
        <v>3967423</v>
      </c>
      <c r="C6" s="9">
        <v>3841163</v>
      </c>
      <c r="D6" s="9">
        <v>3816162</v>
      </c>
      <c r="E6" s="9">
        <v>3790840</v>
      </c>
      <c r="F6" s="9">
        <v>3767610</v>
      </c>
      <c r="G6" s="9">
        <v>3743327</v>
      </c>
      <c r="H6" s="9">
        <v>3720932</v>
      </c>
      <c r="I6" s="9">
        <v>3699689</v>
      </c>
      <c r="J6" s="10">
        <v>3681280</v>
      </c>
      <c r="K6" s="2">
        <v>3659311</v>
      </c>
      <c r="L6" s="2">
        <v>3629809</v>
      </c>
      <c r="M6" s="2">
        <v>3566767</v>
      </c>
      <c r="N6" s="2">
        <f>N4-N5</f>
        <v>3543606</v>
      </c>
      <c r="O6" s="2">
        <v>3524945</v>
      </c>
      <c r="P6" s="2">
        <v>3502015</v>
      </c>
      <c r="Q6" s="24">
        <v>3477177</v>
      </c>
      <c r="R6" s="25">
        <v>3449978</v>
      </c>
      <c r="S6" s="26">
        <v>3422409</v>
      </c>
      <c r="T6" s="26">
        <v>3395701</v>
      </c>
      <c r="U6" s="26">
        <v>3369646</v>
      </c>
      <c r="V6" s="26">
        <v>3349715</v>
      </c>
      <c r="W6" s="26">
        <v>3311311</v>
      </c>
      <c r="X6" s="26">
        <v>3099503</v>
      </c>
      <c r="Y6" s="26">
        <v>3097698</v>
      </c>
      <c r="Z6" s="26">
        <v>3095140</v>
      </c>
      <c r="AA6" s="26">
        <v>3088245</v>
      </c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</row>
    <row r="7" spans="1:40" s="11" customFormat="1">
      <c r="A7" s="22" t="s">
        <v>7</v>
      </c>
      <c r="B7" s="27">
        <f>B5/B4</f>
        <v>0.51316785341079929</v>
      </c>
      <c r="C7" s="28">
        <f>C5/C4</f>
        <v>0.51322813880709839</v>
      </c>
      <c r="D7" s="28">
        <f t="shared" ref="D7:J7" si="0">D5/D4</f>
        <v>0.51360701803668973</v>
      </c>
      <c r="E7" s="28">
        <f t="shared" si="0"/>
        <v>0.51407417738105055</v>
      </c>
      <c r="F7" s="28">
        <f t="shared" si="0"/>
        <v>0.51454887090649726</v>
      </c>
      <c r="G7" s="28">
        <f t="shared" si="0"/>
        <v>0.51503455870445347</v>
      </c>
      <c r="H7" s="29">
        <f t="shared" si="0"/>
        <v>0.51545885101357025</v>
      </c>
      <c r="I7" s="29">
        <f t="shared" si="0"/>
        <v>0.51576259797142443</v>
      </c>
      <c r="J7" s="30">
        <f t="shared" si="0"/>
        <v>0.51603821495445179</v>
      </c>
      <c r="K7" s="31">
        <f>K5/K4</f>
        <v>0.51620157303757019</v>
      </c>
      <c r="L7" s="31">
        <f t="shared" ref="L7:V7" si="1">L5/L4</f>
        <v>0.51633939464358336</v>
      </c>
      <c r="M7" s="31">
        <f t="shared" si="1"/>
        <v>0.51321714744902025</v>
      </c>
      <c r="N7" s="31">
        <f t="shared" si="1"/>
        <v>0.51337736219831775</v>
      </c>
      <c r="O7" s="31">
        <f t="shared" si="1"/>
        <v>0.51351060777343516</v>
      </c>
      <c r="P7" s="31">
        <f t="shared" si="1"/>
        <v>0.51375746681776868</v>
      </c>
      <c r="Q7" s="31">
        <f t="shared" si="1"/>
        <v>0.51393877701647128</v>
      </c>
      <c r="R7" s="30">
        <f t="shared" si="1"/>
        <v>0.51421479925185787</v>
      </c>
      <c r="S7" s="29">
        <f t="shared" si="1"/>
        <v>0.5145542560503964</v>
      </c>
      <c r="T7" s="29">
        <f t="shared" si="1"/>
        <v>0.51490255982859523</v>
      </c>
      <c r="U7" s="32">
        <f t="shared" si="1"/>
        <v>0.51526221315109499</v>
      </c>
      <c r="V7" s="32">
        <f t="shared" si="1"/>
        <v>0.51569554639106097</v>
      </c>
      <c r="W7" s="32">
        <f>W5/W4</f>
        <v>0.51581495779241715</v>
      </c>
      <c r="X7" s="32">
        <f>X5/X4</f>
        <v>0.51928622720314654</v>
      </c>
      <c r="Y7" s="32">
        <f>Y5/Y4</f>
        <v>0.51940002615786163</v>
      </c>
      <c r="Z7" s="32">
        <f>Z5/Z4</f>
        <v>0.51919109697142929</v>
      </c>
      <c r="AA7" s="32">
        <f>AA5/AA4</f>
        <v>0.51920512603750746</v>
      </c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spans="1:40" s="11" customFormat="1" ht="15.75" customHeight="1">
      <c r="A8" s="22" t="s">
        <v>9</v>
      </c>
      <c r="B8" s="27">
        <f t="shared" ref="B8:J8" si="2">B6/B4</f>
        <v>0.48683214658920065</v>
      </c>
      <c r="C8" s="28">
        <f t="shared" si="2"/>
        <v>0.48677186119290161</v>
      </c>
      <c r="D8" s="28">
        <f t="shared" si="2"/>
        <v>0.48639298196331027</v>
      </c>
      <c r="E8" s="28">
        <f t="shared" si="2"/>
        <v>0.48592582261894951</v>
      </c>
      <c r="F8" s="28">
        <f t="shared" si="2"/>
        <v>0.48545112909350269</v>
      </c>
      <c r="G8" s="28">
        <f t="shared" si="2"/>
        <v>0.48496544129554658</v>
      </c>
      <c r="H8" s="29">
        <f t="shared" si="2"/>
        <v>0.48454114898642975</v>
      </c>
      <c r="I8" s="29">
        <f t="shared" si="2"/>
        <v>0.48423740202857557</v>
      </c>
      <c r="J8" s="27">
        <f t="shared" si="2"/>
        <v>0.48396178504554827</v>
      </c>
      <c r="K8" s="33">
        <f>K6/K4</f>
        <v>0.48379842696242981</v>
      </c>
      <c r="L8" s="33">
        <f t="shared" ref="L8:V8" si="3">L6/L4</f>
        <v>0.48366060535641664</v>
      </c>
      <c r="M8" s="33">
        <f t="shared" si="3"/>
        <v>0.48678285255097975</v>
      </c>
      <c r="N8" s="33">
        <f t="shared" si="3"/>
        <v>0.48662263780168225</v>
      </c>
      <c r="O8" s="33">
        <f t="shared" si="3"/>
        <v>0.4864893922265649</v>
      </c>
      <c r="P8" s="33">
        <f t="shared" si="3"/>
        <v>0.48624253318223132</v>
      </c>
      <c r="Q8" s="33">
        <f t="shared" si="3"/>
        <v>0.48606122298352872</v>
      </c>
      <c r="R8" s="27">
        <f t="shared" si="3"/>
        <v>0.48578520074814213</v>
      </c>
      <c r="S8" s="28">
        <f t="shared" si="3"/>
        <v>0.48544574394960366</v>
      </c>
      <c r="T8" s="28">
        <f t="shared" si="3"/>
        <v>0.48509744017140477</v>
      </c>
      <c r="U8" s="34">
        <f t="shared" si="3"/>
        <v>0.48473778684890501</v>
      </c>
      <c r="V8" s="34">
        <f t="shared" si="3"/>
        <v>0.48430445360893903</v>
      </c>
      <c r="W8" s="34">
        <f>W6/W4</f>
        <v>0.48418504220758285</v>
      </c>
      <c r="X8" s="34">
        <f>X6/X4</f>
        <v>0.48071377279685346</v>
      </c>
      <c r="Y8" s="34">
        <f>Y6/Y4</f>
        <v>0.48059997384213837</v>
      </c>
      <c r="Z8" s="34">
        <f>Z6/Z4</f>
        <v>0.48080890302857071</v>
      </c>
      <c r="AA8" s="34">
        <f>AA6/AA4</f>
        <v>0.48079487396249254</v>
      </c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1:40" s="21" customFormat="1" ht="19.5" customHeight="1">
      <c r="A9" s="35" t="s">
        <v>26</v>
      </c>
      <c r="B9" s="36"/>
      <c r="C9" s="37"/>
      <c r="D9" s="37"/>
      <c r="E9" s="37">
        <v>2834</v>
      </c>
      <c r="F9" s="37">
        <v>2922.2</v>
      </c>
      <c r="G9" s="37">
        <v>2980</v>
      </c>
      <c r="H9" s="38">
        <v>3110</v>
      </c>
      <c r="I9" s="38">
        <v>3252.6</v>
      </c>
      <c r="J9" s="36">
        <v>3360.7</v>
      </c>
      <c r="K9" s="39">
        <v>3253.6</v>
      </c>
      <c r="L9" s="39">
        <v>3052.8</v>
      </c>
      <c r="M9" s="39">
        <v>2949.6</v>
      </c>
      <c r="N9" s="39">
        <v>2934</v>
      </c>
      <c r="O9" s="39">
        <v>2934.9</v>
      </c>
      <c r="P9" s="39">
        <v>2981.4</v>
      </c>
      <c r="Q9" s="39">
        <v>3031.9</v>
      </c>
      <c r="R9" s="36">
        <v>3016.8</v>
      </c>
      <c r="S9" s="37">
        <f>S10+S11</f>
        <v>3150.3</v>
      </c>
      <c r="T9" s="37">
        <v>3152.7</v>
      </c>
      <c r="U9" s="37">
        <v>3233.1</v>
      </c>
      <c r="V9" s="37">
        <f>SUM(V10:V11)</f>
        <v>3121.7</v>
      </c>
      <c r="W9" s="37">
        <v>2877.2</v>
      </c>
      <c r="X9" s="37">
        <v>2940.6</v>
      </c>
      <c r="Y9" s="37">
        <v>2931.9</v>
      </c>
      <c r="Z9" s="37">
        <v>2932.9</v>
      </c>
      <c r="AA9" s="37">
        <v>2930.1</v>
      </c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</row>
    <row r="10" spans="1:40" s="11" customFormat="1" ht="12.75" customHeight="1">
      <c r="A10" s="22" t="s">
        <v>10</v>
      </c>
      <c r="B10" s="40"/>
      <c r="C10" s="41"/>
      <c r="D10" s="41"/>
      <c r="E10" s="41">
        <v>1334</v>
      </c>
      <c r="F10" s="41">
        <v>1371.5</v>
      </c>
      <c r="G10" s="41">
        <v>1388.7</v>
      </c>
      <c r="H10" s="42">
        <v>1457.2</v>
      </c>
      <c r="I10" s="42">
        <v>1521.1</v>
      </c>
      <c r="J10" s="40">
        <v>1567.8</v>
      </c>
      <c r="K10" s="43">
        <v>1521.3</v>
      </c>
      <c r="L10" s="43">
        <v>1444.5</v>
      </c>
      <c r="M10" s="43">
        <v>1413.3</v>
      </c>
      <c r="N10" s="43">
        <v>1392.3</v>
      </c>
      <c r="O10" s="43">
        <v>1388.1</v>
      </c>
      <c r="P10" s="44">
        <v>1404.3</v>
      </c>
      <c r="Q10" s="43">
        <v>1424.3</v>
      </c>
      <c r="R10" s="40">
        <v>1409.2</v>
      </c>
      <c r="S10" s="41">
        <v>1467.7</v>
      </c>
      <c r="T10" s="41">
        <v>1467.3</v>
      </c>
      <c r="U10" s="41">
        <v>1501.1</v>
      </c>
      <c r="V10" s="41">
        <v>1445.6</v>
      </c>
      <c r="W10" s="41">
        <v>1341.6</v>
      </c>
      <c r="X10" s="41">
        <v>1379.5</v>
      </c>
      <c r="Y10" s="41">
        <v>1378.4</v>
      </c>
      <c r="Z10" s="41">
        <v>1378.7</v>
      </c>
      <c r="AA10" s="41">
        <v>1377.7</v>
      </c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</row>
    <row r="11" spans="1:40" s="11" customFormat="1" ht="12.75" customHeight="1">
      <c r="A11" s="22" t="s">
        <v>11</v>
      </c>
      <c r="B11" s="40"/>
      <c r="C11" s="41"/>
      <c r="D11" s="41"/>
      <c r="E11" s="41">
        <v>1500</v>
      </c>
      <c r="F11" s="41">
        <v>1550.7</v>
      </c>
      <c r="G11" s="41">
        <v>1591.4</v>
      </c>
      <c r="H11" s="42">
        <v>1652.8</v>
      </c>
      <c r="I11" s="42">
        <v>1731.5</v>
      </c>
      <c r="J11" s="40">
        <v>1792.9</v>
      </c>
      <c r="K11" s="43">
        <v>1732.3</v>
      </c>
      <c r="L11" s="43">
        <v>1608.3</v>
      </c>
      <c r="M11" s="43">
        <v>1536.3</v>
      </c>
      <c r="N11" s="43">
        <v>1541.7</v>
      </c>
      <c r="O11" s="43">
        <v>1546.9</v>
      </c>
      <c r="P11" s="43">
        <v>1577.1</v>
      </c>
      <c r="Q11" s="43">
        <v>1607.5</v>
      </c>
      <c r="R11" s="40">
        <v>1607.6</v>
      </c>
      <c r="S11" s="41">
        <v>1682.6</v>
      </c>
      <c r="T11" s="41">
        <v>1685.3</v>
      </c>
      <c r="U11" s="41">
        <v>1732.1</v>
      </c>
      <c r="V11" s="41">
        <v>1676.1</v>
      </c>
      <c r="W11" s="41">
        <v>1535.6</v>
      </c>
      <c r="X11" s="41">
        <v>1561.1</v>
      </c>
      <c r="Y11" s="41">
        <v>1553.5</v>
      </c>
      <c r="Z11" s="41">
        <v>1554.1</v>
      </c>
      <c r="AA11" s="41">
        <v>1552.4</v>
      </c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</row>
    <row r="12" spans="1:40" s="11" customFormat="1" ht="12.75" customHeight="1">
      <c r="A12" s="22" t="s">
        <v>7</v>
      </c>
      <c r="B12" s="40"/>
      <c r="C12" s="41"/>
      <c r="D12" s="41"/>
      <c r="E12" s="28">
        <f t="shared" ref="E12:V12" si="4">E10/E9</f>
        <v>0.47071277346506707</v>
      </c>
      <c r="F12" s="28">
        <f t="shared" si="4"/>
        <v>0.46933816987201427</v>
      </c>
      <c r="G12" s="28">
        <f t="shared" si="4"/>
        <v>0.46600671140939598</v>
      </c>
      <c r="H12" s="29">
        <f t="shared" si="4"/>
        <v>0.46855305466237945</v>
      </c>
      <c r="I12" s="29">
        <f t="shared" si="4"/>
        <v>0.46765664391563672</v>
      </c>
      <c r="J12" s="27">
        <f t="shared" si="4"/>
        <v>0.46650995328354211</v>
      </c>
      <c r="K12" s="33">
        <f t="shared" si="4"/>
        <v>0.46757437914925004</v>
      </c>
      <c r="L12" s="33">
        <f t="shared" si="4"/>
        <v>0.47317216981132071</v>
      </c>
      <c r="M12" s="33">
        <f t="shared" si="4"/>
        <v>0.47914971521562244</v>
      </c>
      <c r="N12" s="33">
        <f t="shared" si="4"/>
        <v>0.47453987730061348</v>
      </c>
      <c r="O12" s="33">
        <f t="shared" si="4"/>
        <v>0.47296330369007455</v>
      </c>
      <c r="P12" s="33">
        <f t="shared" si="4"/>
        <v>0.4710203260213322</v>
      </c>
      <c r="Q12" s="33">
        <f t="shared" si="4"/>
        <v>0.46977143045614955</v>
      </c>
      <c r="R12" s="27">
        <f t="shared" si="4"/>
        <v>0.46711747547069743</v>
      </c>
      <c r="S12" s="28">
        <f t="shared" si="4"/>
        <v>0.4658921372567692</v>
      </c>
      <c r="T12" s="28">
        <f t="shared" si="4"/>
        <v>0.46541060043772003</v>
      </c>
      <c r="U12" s="28">
        <f t="shared" si="4"/>
        <v>0.46429123751198537</v>
      </c>
      <c r="V12" s="28">
        <f t="shared" si="4"/>
        <v>0.46308101355030912</v>
      </c>
      <c r="W12" s="28">
        <f>W10/W9</f>
        <v>0.46628666759349369</v>
      </c>
      <c r="X12" s="28">
        <f>X10/X9</f>
        <v>0.46912194790178874</v>
      </c>
      <c r="Y12" s="28">
        <f>Y10/Y9</f>
        <v>0.4701388178314404</v>
      </c>
      <c r="Z12" s="28">
        <f>Z10/Z9</f>
        <v>0.47008080739200109</v>
      </c>
      <c r="AA12" s="28">
        <f>AA10/AA9</f>
        <v>0.47018873076004236</v>
      </c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</row>
    <row r="13" spans="1:40" s="11" customFormat="1" ht="12.75" customHeight="1">
      <c r="A13" s="45" t="s">
        <v>9</v>
      </c>
      <c r="B13" s="46"/>
      <c r="C13" s="47"/>
      <c r="D13" s="47"/>
      <c r="E13" s="48">
        <f t="shared" ref="E13:J13" si="5">E11/E9</f>
        <v>0.52928722653493299</v>
      </c>
      <c r="F13" s="48">
        <f t="shared" si="5"/>
        <v>0.53066183012798585</v>
      </c>
      <c r="G13" s="48">
        <f t="shared" si="5"/>
        <v>0.53402684563758396</v>
      </c>
      <c r="H13" s="49">
        <f t="shared" si="5"/>
        <v>0.5314469453376206</v>
      </c>
      <c r="I13" s="49">
        <f t="shared" si="5"/>
        <v>0.53234335608436334</v>
      </c>
      <c r="J13" s="50">
        <f t="shared" si="5"/>
        <v>0.53349004671645794</v>
      </c>
      <c r="K13" s="51">
        <f>K11/K9</f>
        <v>0.53242562085074996</v>
      </c>
      <c r="L13" s="51">
        <f t="shared" ref="L13:V13" si="6">L11/L9</f>
        <v>0.52682783018867918</v>
      </c>
      <c r="M13" s="51">
        <f t="shared" si="6"/>
        <v>0.52085028478437756</v>
      </c>
      <c r="N13" s="51">
        <f t="shared" si="6"/>
        <v>0.52546012269938647</v>
      </c>
      <c r="O13" s="51">
        <f t="shared" si="6"/>
        <v>0.52707076902109107</v>
      </c>
      <c r="P13" s="51">
        <f t="shared" si="6"/>
        <v>0.52897967397866774</v>
      </c>
      <c r="Q13" s="51">
        <f t="shared" si="6"/>
        <v>0.53019558692569013</v>
      </c>
      <c r="R13" s="50">
        <f t="shared" si="6"/>
        <v>0.53288252452930251</v>
      </c>
      <c r="S13" s="48">
        <f t="shared" si="6"/>
        <v>0.53410786274323074</v>
      </c>
      <c r="T13" s="48">
        <f t="shared" si="6"/>
        <v>0.5345576807181146</v>
      </c>
      <c r="U13" s="48">
        <f t="shared" si="6"/>
        <v>0.53573969255513287</v>
      </c>
      <c r="V13" s="48">
        <f t="shared" si="6"/>
        <v>0.53691898644969083</v>
      </c>
      <c r="W13" s="48">
        <f>W11/W9</f>
        <v>0.53371333240650631</v>
      </c>
      <c r="X13" s="48">
        <f>X11/X9</f>
        <v>0.53087805209821126</v>
      </c>
      <c r="Y13" s="48">
        <f>Y11/Y9</f>
        <v>0.5298611821685596</v>
      </c>
      <c r="Z13" s="48">
        <f>Z11/Z9</f>
        <v>0.52988509666200689</v>
      </c>
      <c r="AA13" s="48">
        <f>AA11/AA9</f>
        <v>0.52981126923995769</v>
      </c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</row>
    <row r="14" spans="1:40" s="21" customFormat="1" ht="21" customHeight="1">
      <c r="A14" s="52" t="s">
        <v>14</v>
      </c>
      <c r="B14" s="53">
        <v>39.700000000000003</v>
      </c>
      <c r="C14" s="54">
        <v>38.700000000000003</v>
      </c>
      <c r="D14" s="54">
        <v>40.299999999999997</v>
      </c>
      <c r="E14" s="54">
        <v>42.4</v>
      </c>
      <c r="F14" s="54">
        <v>43.7</v>
      </c>
      <c r="G14" s="54">
        <v>44.7</v>
      </c>
      <c r="H14" s="54">
        <v>46.7</v>
      </c>
      <c r="I14" s="55">
        <v>49</v>
      </c>
      <c r="J14" s="56">
        <v>50.8</v>
      </c>
      <c r="K14" s="57">
        <v>49.4</v>
      </c>
      <c r="L14" s="57">
        <v>46.7</v>
      </c>
      <c r="M14" s="57">
        <v>46.6</v>
      </c>
      <c r="N14" s="57">
        <v>46.6</v>
      </c>
      <c r="O14" s="57">
        <v>46.9</v>
      </c>
      <c r="P14" s="57">
        <v>48</v>
      </c>
      <c r="Q14" s="57">
        <v>49.1</v>
      </c>
      <c r="R14" s="56">
        <v>49.3</v>
      </c>
      <c r="S14" s="58">
        <v>51.9</v>
      </c>
      <c r="T14" s="58">
        <v>52.4</v>
      </c>
      <c r="U14" s="58">
        <v>54.2</v>
      </c>
      <c r="V14" s="58">
        <v>52.7</v>
      </c>
      <c r="W14" s="58">
        <v>51.7</v>
      </c>
      <c r="X14" s="58">
        <v>53.2</v>
      </c>
      <c r="Y14" s="58">
        <v>53.3</v>
      </c>
      <c r="Z14" s="58">
        <v>53.2</v>
      </c>
      <c r="AA14" s="58">
        <v>53.2</v>
      </c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</row>
    <row r="15" spans="1:40" s="11" customFormat="1">
      <c r="A15" s="22" t="s">
        <v>6</v>
      </c>
      <c r="B15" s="40">
        <v>36</v>
      </c>
      <c r="C15" s="59">
        <v>35.799999999999997</v>
      </c>
      <c r="D15" s="60">
        <v>37</v>
      </c>
      <c r="E15" s="60">
        <v>39</v>
      </c>
      <c r="F15" s="59">
        <v>39.5</v>
      </c>
      <c r="G15" s="60">
        <v>40</v>
      </c>
      <c r="H15" s="60">
        <v>42</v>
      </c>
      <c r="I15" s="61">
        <v>44</v>
      </c>
      <c r="J15" s="62">
        <v>45.5</v>
      </c>
      <c r="K15" s="63">
        <v>44.4</v>
      </c>
      <c r="L15" s="63">
        <v>42.4</v>
      </c>
      <c r="M15" s="63">
        <v>42.4</v>
      </c>
      <c r="N15" s="63">
        <v>42.6</v>
      </c>
      <c r="O15" s="63">
        <v>42.8</v>
      </c>
      <c r="P15" s="63">
        <v>43.6</v>
      </c>
      <c r="Q15" s="63">
        <v>44.5</v>
      </c>
      <c r="R15" s="62">
        <v>44.3</v>
      </c>
      <c r="S15" s="60">
        <v>46.6</v>
      </c>
      <c r="T15" s="60">
        <v>46.9</v>
      </c>
      <c r="U15" s="60">
        <v>48.3</v>
      </c>
      <c r="V15" s="60">
        <v>46.9</v>
      </c>
      <c r="W15" s="60">
        <v>45.9</v>
      </c>
      <c r="X15" s="60">
        <v>47.5</v>
      </c>
      <c r="Y15" s="60">
        <v>47.7</v>
      </c>
      <c r="Z15" s="60">
        <v>47.6</v>
      </c>
      <c r="AA15" s="60">
        <v>47.6</v>
      </c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</row>
    <row r="16" spans="1:40" s="11" customFormat="1">
      <c r="A16" s="22" t="s">
        <v>8</v>
      </c>
      <c r="B16" s="64">
        <v>43.7</v>
      </c>
      <c r="C16" s="59">
        <v>41.8</v>
      </c>
      <c r="D16" s="59">
        <v>43.9</v>
      </c>
      <c r="E16" s="59">
        <v>46.8</v>
      </c>
      <c r="F16" s="59">
        <v>48.4</v>
      </c>
      <c r="G16" s="59">
        <v>49.7</v>
      </c>
      <c r="H16" s="59">
        <v>51.8</v>
      </c>
      <c r="I16" s="61">
        <v>54.4</v>
      </c>
      <c r="J16" s="62">
        <v>56.5</v>
      </c>
      <c r="K16" s="63">
        <v>54.9</v>
      </c>
      <c r="L16" s="63">
        <v>51.3</v>
      </c>
      <c r="M16" s="63">
        <v>51.1</v>
      </c>
      <c r="N16" s="63">
        <v>50.8</v>
      </c>
      <c r="O16" s="63">
        <v>51.4</v>
      </c>
      <c r="P16" s="63">
        <v>52.7</v>
      </c>
      <c r="Q16" s="63">
        <v>54.1</v>
      </c>
      <c r="R16" s="62">
        <v>54.6</v>
      </c>
      <c r="S16" s="60">
        <v>57.8</v>
      </c>
      <c r="T16" s="60">
        <v>58.4</v>
      </c>
      <c r="U16" s="60">
        <v>60.5</v>
      </c>
      <c r="V16" s="60">
        <v>59.1</v>
      </c>
      <c r="W16" s="60">
        <v>58</v>
      </c>
      <c r="X16" s="60">
        <v>59.4</v>
      </c>
      <c r="Y16" s="60">
        <v>59.4</v>
      </c>
      <c r="Z16" s="60">
        <v>59.4</v>
      </c>
      <c r="AA16" s="60">
        <v>59.3</v>
      </c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</row>
    <row r="17" spans="1:38" s="21" customFormat="1" ht="19.5" customHeight="1">
      <c r="A17" s="65" t="s">
        <v>34</v>
      </c>
      <c r="B17" s="66">
        <v>16.399999999999999</v>
      </c>
      <c r="C17" s="67">
        <v>19.5</v>
      </c>
      <c r="D17" s="67">
        <v>16.8</v>
      </c>
      <c r="E17" s="68">
        <v>13.7</v>
      </c>
      <c r="F17" s="68">
        <v>12</v>
      </c>
      <c r="G17" s="68">
        <v>10.1</v>
      </c>
      <c r="H17" s="68">
        <v>9</v>
      </c>
      <c r="I17" s="69">
        <v>6.9</v>
      </c>
      <c r="J17" s="66">
        <v>5.6</v>
      </c>
      <c r="K17" s="70">
        <v>6.9</v>
      </c>
      <c r="L17" s="70">
        <v>10.199999999999999</v>
      </c>
      <c r="M17" s="70">
        <v>11.3</v>
      </c>
      <c r="N17" s="70">
        <v>12.3</v>
      </c>
      <c r="O17" s="71">
        <v>12.9</v>
      </c>
      <c r="P17" s="71">
        <v>11.4</v>
      </c>
      <c r="Q17" s="71">
        <v>9.1</v>
      </c>
      <c r="R17" s="72">
        <v>7.6</v>
      </c>
      <c r="S17" s="68">
        <v>6.2</v>
      </c>
      <c r="T17" s="68">
        <v>5.2</v>
      </c>
      <c r="U17" s="68">
        <v>4.2</v>
      </c>
      <c r="V17" s="68">
        <v>5.0999999999999996</v>
      </c>
      <c r="W17" s="68">
        <v>5.3</v>
      </c>
      <c r="X17" s="68">
        <v>4.0999999999999996</v>
      </c>
      <c r="Y17" s="68">
        <v>4.3</v>
      </c>
      <c r="Z17" s="68">
        <v>4.2</v>
      </c>
      <c r="AA17" s="68">
        <v>3.5</v>
      </c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</row>
    <row r="18" spans="1:38" s="11" customFormat="1">
      <c r="A18" s="22" t="s">
        <v>6</v>
      </c>
      <c r="B18" s="64">
        <v>16.2</v>
      </c>
      <c r="C18" s="59">
        <v>18.5</v>
      </c>
      <c r="D18" s="60">
        <v>15.8</v>
      </c>
      <c r="E18" s="60">
        <v>13.2</v>
      </c>
      <c r="F18" s="60">
        <v>11.5</v>
      </c>
      <c r="G18" s="60">
        <v>9.8000000000000007</v>
      </c>
      <c r="H18" s="60">
        <v>9.3000000000000007</v>
      </c>
      <c r="I18" s="73">
        <v>7.3</v>
      </c>
      <c r="J18" s="64">
        <v>5.8</v>
      </c>
      <c r="K18" s="74">
        <v>7.1</v>
      </c>
      <c r="L18" s="74">
        <v>9.5</v>
      </c>
      <c r="M18" s="74">
        <v>10.1</v>
      </c>
      <c r="N18" s="74">
        <v>10.8</v>
      </c>
      <c r="O18" s="74">
        <v>11.8</v>
      </c>
      <c r="P18" s="74">
        <v>10.4</v>
      </c>
      <c r="Q18" s="74">
        <v>8.4</v>
      </c>
      <c r="R18" s="62">
        <v>7</v>
      </c>
      <c r="S18" s="60">
        <v>5.9</v>
      </c>
      <c r="T18" s="60">
        <v>4.7</v>
      </c>
      <c r="U18" s="60">
        <v>3.9</v>
      </c>
      <c r="V18" s="60">
        <v>4.8</v>
      </c>
      <c r="W18" s="60">
        <v>5</v>
      </c>
      <c r="X18" s="60">
        <v>3.9</v>
      </c>
      <c r="Y18" s="60">
        <v>4.2</v>
      </c>
      <c r="Z18" s="60">
        <v>3.9</v>
      </c>
      <c r="AA18" s="60">
        <v>3.3</v>
      </c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</row>
    <row r="19" spans="1:38" s="11" customFormat="1">
      <c r="A19" s="45" t="s">
        <v>8</v>
      </c>
      <c r="B19" s="75">
        <v>16.5</v>
      </c>
      <c r="C19" s="76">
        <v>20.399999999999999</v>
      </c>
      <c r="D19" s="77">
        <v>17.600000000000001</v>
      </c>
      <c r="E19" s="77">
        <v>14.1</v>
      </c>
      <c r="F19" s="77">
        <v>12.5</v>
      </c>
      <c r="G19" s="77">
        <v>10.3</v>
      </c>
      <c r="H19" s="77">
        <v>8.6</v>
      </c>
      <c r="I19" s="78">
        <v>6.5</v>
      </c>
      <c r="J19" s="75">
        <v>5.5</v>
      </c>
      <c r="K19" s="79">
        <v>6.7</v>
      </c>
      <c r="L19" s="79">
        <v>10.9</v>
      </c>
      <c r="M19" s="79">
        <v>12.3</v>
      </c>
      <c r="N19" s="79">
        <v>13.5</v>
      </c>
      <c r="O19" s="79">
        <v>13.9</v>
      </c>
      <c r="P19" s="79">
        <v>12.3</v>
      </c>
      <c r="Q19" s="79">
        <v>9.8000000000000007</v>
      </c>
      <c r="R19" s="75">
        <v>8.1</v>
      </c>
      <c r="S19" s="76">
        <v>6.4</v>
      </c>
      <c r="T19" s="76">
        <v>5.7</v>
      </c>
      <c r="U19" s="76">
        <v>4.5</v>
      </c>
      <c r="V19" s="76">
        <v>5.4</v>
      </c>
      <c r="W19" s="76">
        <v>5.5</v>
      </c>
      <c r="X19" s="76">
        <v>4.3</v>
      </c>
      <c r="Y19" s="76">
        <v>4.4000000000000004</v>
      </c>
      <c r="Z19" s="76">
        <v>4.4000000000000004</v>
      </c>
      <c r="AA19" s="76">
        <v>3.7</v>
      </c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</row>
    <row r="20" spans="1:38" s="21" customFormat="1" ht="19.5" customHeight="1">
      <c r="A20" s="80" t="s">
        <v>38</v>
      </c>
      <c r="B20" s="81">
        <v>2303726</v>
      </c>
      <c r="C20" s="82">
        <v>2311091</v>
      </c>
      <c r="D20" s="82">
        <v>2170061</v>
      </c>
      <c r="E20" s="82">
        <v>2393927</v>
      </c>
      <c r="F20" s="82">
        <v>2491829</v>
      </c>
      <c r="G20" s="82">
        <v>2597197</v>
      </c>
      <c r="H20" s="82">
        <v>2746729</v>
      </c>
      <c r="I20" s="82">
        <v>2863541</v>
      </c>
      <c r="J20" s="81">
        <v>2851226</v>
      </c>
      <c r="K20" s="83">
        <v>2829819</v>
      </c>
      <c r="L20" s="83">
        <v>2831479</v>
      </c>
      <c r="M20" s="83">
        <v>2883084</v>
      </c>
      <c r="N20" s="83">
        <v>2770030.24</v>
      </c>
      <c r="O20" s="83">
        <v>2729800</v>
      </c>
      <c r="P20" s="83">
        <v>2735101</v>
      </c>
      <c r="Q20" s="83">
        <v>2755906</v>
      </c>
      <c r="R20" s="81">
        <v>2765138</v>
      </c>
      <c r="S20" s="82">
        <f>S21+S22</f>
        <v>2779820</v>
      </c>
      <c r="T20" s="82">
        <v>2790182</v>
      </c>
      <c r="U20" s="82">
        <v>2794029</v>
      </c>
      <c r="V20" s="82">
        <v>2693720</v>
      </c>
      <c r="W20" s="82">
        <v>2747495</v>
      </c>
      <c r="X20" s="82">
        <v>2794249</v>
      </c>
      <c r="Y20" s="82">
        <v>2807438</v>
      </c>
      <c r="Z20" s="82">
        <v>2831696</v>
      </c>
      <c r="AA20" s="82">
        <v>2866558</v>
      </c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</row>
    <row r="21" spans="1:38" s="11" customFormat="1" ht="12.75" customHeight="1">
      <c r="A21" s="22" t="s">
        <v>6</v>
      </c>
      <c r="B21" s="8">
        <v>1121964</v>
      </c>
      <c r="C21" s="9">
        <v>1141115</v>
      </c>
      <c r="D21" s="9">
        <v>1042242</v>
      </c>
      <c r="E21" s="9">
        <v>1168385</v>
      </c>
      <c r="F21" s="9">
        <v>1210243</v>
      </c>
      <c r="G21" s="9">
        <v>1266106</v>
      </c>
      <c r="H21" s="9">
        <v>1324529</v>
      </c>
      <c r="I21" s="9">
        <v>1350175</v>
      </c>
      <c r="J21" s="8">
        <v>1342151</v>
      </c>
      <c r="K21" s="84">
        <v>1350248.986</v>
      </c>
      <c r="L21" s="84">
        <f>L20-L22</f>
        <v>1380897</v>
      </c>
      <c r="M21" s="84">
        <v>1450146.192</v>
      </c>
      <c r="N21" s="84">
        <v>1385110</v>
      </c>
      <c r="O21" s="84">
        <v>1293473.0182588734</v>
      </c>
      <c r="P21" s="84">
        <v>1338467.681234068</v>
      </c>
      <c r="Q21" s="84">
        <v>1336594</v>
      </c>
      <c r="R21" s="8">
        <v>1337993</v>
      </c>
      <c r="S21" s="9">
        <v>1346066</v>
      </c>
      <c r="T21" s="9">
        <v>1278537</v>
      </c>
      <c r="U21" s="9">
        <v>1353901.0879143972</v>
      </c>
      <c r="V21" s="9">
        <v>1294321</v>
      </c>
      <c r="W21" s="9">
        <v>1327904</v>
      </c>
      <c r="X21" s="9">
        <v>1357767</v>
      </c>
      <c r="Y21" s="9">
        <v>1367467</v>
      </c>
      <c r="Z21" s="9">
        <v>1374560</v>
      </c>
      <c r="AA21" s="9">
        <v>1388201</v>
      </c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</row>
    <row r="22" spans="1:38" s="11" customFormat="1" ht="12.75" customHeight="1">
      <c r="A22" s="22" t="s">
        <v>8</v>
      </c>
      <c r="B22" s="8">
        <v>1181762</v>
      </c>
      <c r="C22" s="9">
        <v>1169976</v>
      </c>
      <c r="D22" s="9">
        <v>1127819</v>
      </c>
      <c r="E22" s="9">
        <v>1225542</v>
      </c>
      <c r="F22" s="9">
        <v>1281586</v>
      </c>
      <c r="G22" s="9">
        <v>1331091</v>
      </c>
      <c r="H22" s="9">
        <v>1422200</v>
      </c>
      <c r="I22" s="9">
        <v>1513366</v>
      </c>
      <c r="J22" s="8">
        <v>1509075</v>
      </c>
      <c r="K22" s="84">
        <v>1479570.014</v>
      </c>
      <c r="L22" s="84">
        <v>1450582</v>
      </c>
      <c r="M22" s="84">
        <v>1414381</v>
      </c>
      <c r="N22" s="84">
        <v>1363910</v>
      </c>
      <c r="O22" s="84">
        <f>O20-O21</f>
        <v>1436326.9817411266</v>
      </c>
      <c r="P22" s="84">
        <f>P20-P21</f>
        <v>1396633.318765932</v>
      </c>
      <c r="Q22" s="84">
        <f>Q20-Q21</f>
        <v>1419312</v>
      </c>
      <c r="R22" s="8">
        <f>R20-R21</f>
        <v>1427145</v>
      </c>
      <c r="S22" s="9">
        <v>1433754</v>
      </c>
      <c r="T22" s="9">
        <v>1511645</v>
      </c>
      <c r="U22" s="9">
        <v>1440127.9120856028</v>
      </c>
      <c r="V22" s="9">
        <v>1399399</v>
      </c>
      <c r="W22" s="9">
        <v>1419591</v>
      </c>
      <c r="X22" s="9">
        <v>1436482</v>
      </c>
      <c r="Y22" s="9">
        <v>1439971</v>
      </c>
      <c r="Z22" s="9">
        <v>1457136</v>
      </c>
      <c r="AA22" s="9">
        <v>1478357</v>
      </c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</row>
    <row r="23" spans="1:38" s="11" customFormat="1" ht="12.75" customHeight="1">
      <c r="A23" s="22" t="s">
        <v>7</v>
      </c>
      <c r="B23" s="27">
        <f>B21/B20</f>
        <v>0.48702146001738056</v>
      </c>
      <c r="C23" s="28">
        <f t="shared" ref="C23:J23" si="7">C21/C20</f>
        <v>0.49375597931885851</v>
      </c>
      <c r="D23" s="28">
        <f t="shared" si="7"/>
        <v>0.48028235150993454</v>
      </c>
      <c r="E23" s="28">
        <f t="shared" si="7"/>
        <v>0.48806208376445898</v>
      </c>
      <c r="F23" s="28">
        <f t="shared" si="7"/>
        <v>0.48568461158450277</v>
      </c>
      <c r="G23" s="28">
        <f t="shared" si="7"/>
        <v>0.4874893972232372</v>
      </c>
      <c r="H23" s="29">
        <f t="shared" si="7"/>
        <v>0.48222048844279869</v>
      </c>
      <c r="I23" s="29">
        <f t="shared" si="7"/>
        <v>0.47150538441740486</v>
      </c>
      <c r="J23" s="27">
        <f t="shared" si="7"/>
        <v>0.47072767995241344</v>
      </c>
      <c r="K23" s="33">
        <f>K21/K20</f>
        <v>0.47715030042557494</v>
      </c>
      <c r="L23" s="33">
        <f t="shared" ref="L23:X23" si="8">L21/L20</f>
        <v>0.48769459353221406</v>
      </c>
      <c r="M23" s="33">
        <f t="shared" si="8"/>
        <v>0.50298437090282488</v>
      </c>
      <c r="N23" s="33">
        <f t="shared" si="8"/>
        <v>0.50003425233364962</v>
      </c>
      <c r="O23" s="33">
        <f t="shared" si="8"/>
        <v>0.47383435352731823</v>
      </c>
      <c r="P23" s="33">
        <f t="shared" si="8"/>
        <v>0.48936682090864947</v>
      </c>
      <c r="Q23" s="33">
        <f t="shared" si="8"/>
        <v>0.48499259408702616</v>
      </c>
      <c r="R23" s="27">
        <f t="shared" si="8"/>
        <v>0.48387928559080956</v>
      </c>
      <c r="S23" s="28">
        <f t="shared" si="8"/>
        <v>0.4842277557539697</v>
      </c>
      <c r="T23" s="28">
        <f t="shared" si="8"/>
        <v>0.45822709773054232</v>
      </c>
      <c r="U23" s="28">
        <f t="shared" si="8"/>
        <v>0.48456944717266615</v>
      </c>
      <c r="V23" s="28">
        <f t="shared" si="8"/>
        <v>0.48049574566027647</v>
      </c>
      <c r="W23" s="28">
        <f t="shared" si="8"/>
        <v>0.48331443733291596</v>
      </c>
      <c r="X23" s="28">
        <f t="shared" si="8"/>
        <v>0.48591482004645969</v>
      </c>
      <c r="Y23" s="28">
        <f>Y21/Y20</f>
        <v>0.48708715918214401</v>
      </c>
      <c r="Z23" s="28">
        <f>Z21/Z20</f>
        <v>0.48541933879908011</v>
      </c>
      <c r="AA23" s="28">
        <f>AA21/AA20</f>
        <v>0.48427452017367167</v>
      </c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</row>
    <row r="24" spans="1:38" s="11" customFormat="1" ht="15" customHeight="1">
      <c r="A24" s="22" t="s">
        <v>9</v>
      </c>
      <c r="B24" s="27">
        <f t="shared" ref="B24:J24" si="9">B22/B20</f>
        <v>0.51297853998261944</v>
      </c>
      <c r="C24" s="28">
        <f t="shared" si="9"/>
        <v>0.50624402068114149</v>
      </c>
      <c r="D24" s="28">
        <f t="shared" si="9"/>
        <v>0.51971764849006552</v>
      </c>
      <c r="E24" s="28">
        <f t="shared" si="9"/>
        <v>0.51193791623554097</v>
      </c>
      <c r="F24" s="28">
        <f t="shared" si="9"/>
        <v>0.51431538841549718</v>
      </c>
      <c r="G24" s="28">
        <f t="shared" si="9"/>
        <v>0.51251060277676275</v>
      </c>
      <c r="H24" s="29">
        <f t="shared" si="9"/>
        <v>0.51777951155720137</v>
      </c>
      <c r="I24" s="29">
        <f t="shared" si="9"/>
        <v>0.52849461558259514</v>
      </c>
      <c r="J24" s="27">
        <f t="shared" si="9"/>
        <v>0.52927232004758651</v>
      </c>
      <c r="K24" s="33">
        <f>K22/K20</f>
        <v>0.52284969957442506</v>
      </c>
      <c r="L24" s="33">
        <f t="shared" ref="L24:Y24" si="10">L22/L20</f>
        <v>0.51230540646778588</v>
      </c>
      <c r="M24" s="33">
        <f t="shared" si="10"/>
        <v>0.49057918534458239</v>
      </c>
      <c r="N24" s="33">
        <f t="shared" si="10"/>
        <v>0.49238090628209169</v>
      </c>
      <c r="O24" s="33">
        <f t="shared" si="10"/>
        <v>0.52616564647268171</v>
      </c>
      <c r="P24" s="33">
        <f t="shared" si="10"/>
        <v>0.51063317909135053</v>
      </c>
      <c r="Q24" s="33">
        <f t="shared" si="10"/>
        <v>0.51500740591297378</v>
      </c>
      <c r="R24" s="27">
        <f t="shared" si="10"/>
        <v>0.51612071440919038</v>
      </c>
      <c r="S24" s="28">
        <f t="shared" si="10"/>
        <v>0.5157722442460303</v>
      </c>
      <c r="T24" s="28">
        <f t="shared" si="10"/>
        <v>0.54177290226945773</v>
      </c>
      <c r="U24" s="28">
        <f t="shared" si="10"/>
        <v>0.51543055282733385</v>
      </c>
      <c r="V24" s="28">
        <f t="shared" si="10"/>
        <v>0.51950425433972347</v>
      </c>
      <c r="W24" s="28">
        <f t="shared" si="10"/>
        <v>0.51668556266708399</v>
      </c>
      <c r="X24" s="28">
        <f t="shared" si="10"/>
        <v>0.51408517995354031</v>
      </c>
      <c r="Y24" s="48">
        <f t="shared" si="10"/>
        <v>0.51291284081785604</v>
      </c>
      <c r="Z24" s="48">
        <f t="shared" ref="Z24:AA24" si="11">Z22/Z20</f>
        <v>0.51458066120091983</v>
      </c>
      <c r="AA24" s="48">
        <f t="shared" si="11"/>
        <v>0.51572547982632833</v>
      </c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</row>
    <row r="25" spans="1:38" s="21" customFormat="1" ht="19.5" customHeight="1">
      <c r="A25" s="65" t="s">
        <v>27</v>
      </c>
      <c r="B25" s="66">
        <v>217.11</v>
      </c>
      <c r="C25" s="67">
        <v>242.96</v>
      </c>
      <c r="D25" s="67">
        <v>259.75</v>
      </c>
      <c r="E25" s="67">
        <v>280.76</v>
      </c>
      <c r="F25" s="85">
        <v>308.8</v>
      </c>
      <c r="G25" s="67">
        <v>331.62</v>
      </c>
      <c r="H25" s="67">
        <v>354.5</v>
      </c>
      <c r="I25" s="69">
        <v>398.17</v>
      </c>
      <c r="J25" s="66">
        <v>500.56</v>
      </c>
      <c r="K25" s="70">
        <v>554.78</v>
      </c>
      <c r="L25" s="70">
        <v>570.33000000000004</v>
      </c>
      <c r="M25" s="70">
        <v>594.15</v>
      </c>
      <c r="N25" s="70">
        <v>618.05999999999995</v>
      </c>
      <c r="O25" s="70">
        <v>648.73</v>
      </c>
      <c r="P25" s="70">
        <v>683.34</v>
      </c>
      <c r="Q25" s="86">
        <v>726.4</v>
      </c>
      <c r="R25" s="87">
        <v>770.07</v>
      </c>
      <c r="S25" s="85">
        <v>821.51</v>
      </c>
      <c r="T25" s="85">
        <v>889.9</v>
      </c>
      <c r="U25" s="85">
        <v>986.52</v>
      </c>
      <c r="V25" s="88">
        <v>1069.5</v>
      </c>
      <c r="W25" s="88">
        <v>1169.25</v>
      </c>
      <c r="X25" s="88">
        <v>1298.45</v>
      </c>
      <c r="Y25" s="88">
        <v>1445.55</v>
      </c>
      <c r="Z25" s="88">
        <v>1655.5</v>
      </c>
      <c r="AA25" s="88">
        <v>1854.22</v>
      </c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</row>
    <row r="26" spans="1:38" s="11" customFormat="1" ht="13.5" customHeight="1">
      <c r="A26" s="22" t="s">
        <v>6</v>
      </c>
      <c r="B26" s="27"/>
      <c r="C26" s="28"/>
      <c r="D26" s="28"/>
      <c r="E26" s="28"/>
      <c r="F26" s="28"/>
      <c r="G26" s="28"/>
      <c r="H26" s="28"/>
      <c r="I26" s="29"/>
      <c r="J26" s="89">
        <v>462.74</v>
      </c>
      <c r="K26" s="90">
        <v>519.05999999999995</v>
      </c>
      <c r="L26" s="90">
        <v>531.41</v>
      </c>
      <c r="M26" s="90">
        <v>554.24</v>
      </c>
      <c r="N26" s="90">
        <v>579.22</v>
      </c>
      <c r="O26" s="90">
        <v>611.1</v>
      </c>
      <c r="P26" s="90">
        <v>642</v>
      </c>
      <c r="Q26" s="90">
        <v>682.43</v>
      </c>
      <c r="R26" s="89">
        <v>726.26</v>
      </c>
      <c r="S26" s="91">
        <v>779</v>
      </c>
      <c r="T26" s="91">
        <v>844.7</v>
      </c>
      <c r="U26" s="91">
        <v>936.68</v>
      </c>
      <c r="V26" s="92">
        <v>1028.3800000000001</v>
      </c>
      <c r="W26" s="92">
        <v>1135.32</v>
      </c>
      <c r="X26" s="92">
        <v>1254.2</v>
      </c>
      <c r="Y26" s="92">
        <v>1400.9</v>
      </c>
      <c r="Z26" s="92">
        <v>1612.23</v>
      </c>
      <c r="AA26" s="92">
        <v>1804.33</v>
      </c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</row>
    <row r="27" spans="1:38">
      <c r="A27" s="22" t="s">
        <v>8</v>
      </c>
      <c r="B27" s="93"/>
      <c r="C27" s="94"/>
      <c r="D27" s="94"/>
      <c r="E27" s="94"/>
      <c r="F27" s="94"/>
      <c r="G27" s="94"/>
      <c r="H27" s="94"/>
      <c r="I27" s="95"/>
      <c r="J27" s="89">
        <v>530.12</v>
      </c>
      <c r="K27" s="90">
        <v>588.79999999999995</v>
      </c>
      <c r="L27" s="90">
        <v>608.05999999999995</v>
      </c>
      <c r="M27" s="90">
        <v>633.04</v>
      </c>
      <c r="N27" s="90">
        <v>655.83</v>
      </c>
      <c r="O27" s="90">
        <v>685.5</v>
      </c>
      <c r="P27" s="90">
        <v>723.39</v>
      </c>
      <c r="Q27" s="90">
        <v>768.41</v>
      </c>
      <c r="R27" s="89">
        <v>811.59</v>
      </c>
      <c r="S27" s="91">
        <v>861.71</v>
      </c>
      <c r="T27" s="91">
        <v>932.54</v>
      </c>
      <c r="U27" s="91">
        <v>1033.6099999999999</v>
      </c>
      <c r="V27" s="92">
        <v>1108.76</v>
      </c>
      <c r="W27" s="92">
        <v>1201.2</v>
      </c>
      <c r="X27" s="92">
        <v>1340.64</v>
      </c>
      <c r="Y27" s="92">
        <v>1488.15</v>
      </c>
      <c r="Z27" s="92">
        <v>1696.76</v>
      </c>
      <c r="AA27" s="92">
        <v>1901.58</v>
      </c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</row>
    <row r="28" spans="1:38" ht="13.5" customHeight="1">
      <c r="A28" s="22" t="s">
        <v>7</v>
      </c>
      <c r="B28" s="27">
        <v>0.89093086453871306</v>
      </c>
      <c r="C28" s="28">
        <v>0.89544549219088188</v>
      </c>
      <c r="D28" s="28">
        <v>0.89996011984305102</v>
      </c>
      <c r="E28" s="28">
        <v>0.89529409095200996</v>
      </c>
      <c r="F28" s="28">
        <v>0.90921828082815681</v>
      </c>
      <c r="G28" s="28">
        <v>0.91027462461700659</v>
      </c>
      <c r="H28" s="28">
        <v>0.91801863045172605</v>
      </c>
      <c r="I28" s="29">
        <v>0.90761796021720798</v>
      </c>
      <c r="J28" s="27">
        <f>J26/J25</f>
        <v>0.92444462202333388</v>
      </c>
      <c r="K28" s="33">
        <f>K26/K25</f>
        <v>0.93561411730776156</v>
      </c>
      <c r="L28" s="33">
        <f t="shared" ref="L28:Y28" si="12">L26/L25</f>
        <v>0.93175880630512142</v>
      </c>
      <c r="M28" s="33">
        <f t="shared" si="12"/>
        <v>0.93282841033409081</v>
      </c>
      <c r="N28" s="33">
        <f t="shared" si="12"/>
        <v>0.93715820470504496</v>
      </c>
      <c r="O28" s="33">
        <f t="shared" si="12"/>
        <v>0.94199435820757482</v>
      </c>
      <c r="P28" s="33">
        <f t="shared" si="12"/>
        <v>0.93950302923873907</v>
      </c>
      <c r="Q28" s="33">
        <f t="shared" si="12"/>
        <v>0.93946861233480172</v>
      </c>
      <c r="R28" s="27">
        <f t="shared" si="12"/>
        <v>0.9431090680068045</v>
      </c>
      <c r="S28" s="28">
        <f t="shared" si="12"/>
        <v>0.94825382527297297</v>
      </c>
      <c r="T28" s="28">
        <f t="shared" si="12"/>
        <v>0.94920777615462415</v>
      </c>
      <c r="U28" s="28">
        <f t="shared" si="12"/>
        <v>0.94947897660463043</v>
      </c>
      <c r="V28" s="28">
        <f t="shared" si="12"/>
        <v>0.96155212716222549</v>
      </c>
      <c r="W28" s="28">
        <f t="shared" si="12"/>
        <v>0.97098139833226427</v>
      </c>
      <c r="X28" s="28">
        <f t="shared" si="12"/>
        <v>0.96592090569525202</v>
      </c>
      <c r="Y28" s="28">
        <f t="shared" si="12"/>
        <v>0.96911210265988734</v>
      </c>
      <c r="Z28" s="28">
        <f t="shared" ref="Z28:AA28" si="13">Z26/Z25</f>
        <v>0.97386288130474175</v>
      </c>
      <c r="AA28" s="28">
        <f t="shared" si="13"/>
        <v>0.9730938076387915</v>
      </c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</row>
    <row r="29" spans="1:38">
      <c r="A29" s="45" t="s">
        <v>9</v>
      </c>
      <c r="B29" s="50">
        <v>1.1104048638938786</v>
      </c>
      <c r="C29" s="48">
        <v>1.1055416262525277</v>
      </c>
      <c r="D29" s="48">
        <v>1.1006783886111768</v>
      </c>
      <c r="E29" s="48">
        <v>1.1026183288259623</v>
      </c>
      <c r="F29" s="48">
        <v>1.0880584732109462</v>
      </c>
      <c r="G29" s="48">
        <v>1.0838451401065134</v>
      </c>
      <c r="H29" s="48">
        <v>1.081225438045774</v>
      </c>
      <c r="I29" s="49">
        <v>1.0647657997572233</v>
      </c>
      <c r="J29" s="50">
        <f>J27/J25</f>
        <v>1.0590538596771615</v>
      </c>
      <c r="K29" s="51">
        <f>K27/K25</f>
        <v>1.061321604960525</v>
      </c>
      <c r="L29" s="51">
        <f t="shared" ref="L29:Y29" si="14">L27/L25</f>
        <v>1.0661546823768693</v>
      </c>
      <c r="M29" s="51">
        <f t="shared" si="14"/>
        <v>1.0654548514684843</v>
      </c>
      <c r="N29" s="51">
        <f t="shared" si="14"/>
        <v>1.0611105717891469</v>
      </c>
      <c r="O29" s="51">
        <f t="shared" si="14"/>
        <v>1.0566799747198372</v>
      </c>
      <c r="P29" s="51">
        <f t="shared" si="14"/>
        <v>1.0586091843006409</v>
      </c>
      <c r="Q29" s="51">
        <f t="shared" si="14"/>
        <v>1.0578331497797357</v>
      </c>
      <c r="R29" s="50">
        <f t="shared" si="14"/>
        <v>1.0539171763605906</v>
      </c>
      <c r="S29" s="48">
        <f t="shared" si="14"/>
        <v>1.0489342795583743</v>
      </c>
      <c r="T29" s="48">
        <f t="shared" si="14"/>
        <v>1.0479154961231598</v>
      </c>
      <c r="U29" s="48">
        <f t="shared" si="14"/>
        <v>1.0477334468637229</v>
      </c>
      <c r="V29" s="48">
        <f t="shared" si="14"/>
        <v>1.0367087424029919</v>
      </c>
      <c r="W29" s="48">
        <f t="shared" si="14"/>
        <v>1.027325208466966</v>
      </c>
      <c r="X29" s="48">
        <f t="shared" si="14"/>
        <v>1.0324925873156456</v>
      </c>
      <c r="Y29" s="48">
        <f t="shared" si="14"/>
        <v>1.0294697519975098</v>
      </c>
      <c r="Z29" s="48">
        <f t="shared" ref="Z29:AA29" si="15">Z27/Z25</f>
        <v>1.0249229839927514</v>
      </c>
      <c r="AA29" s="48">
        <f t="shared" si="15"/>
        <v>1.0255417372264348</v>
      </c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</row>
    <row r="30" spans="1:38" s="21" customFormat="1" ht="19.5" customHeight="1">
      <c r="A30" s="52" t="s">
        <v>37</v>
      </c>
      <c r="B30" s="81">
        <f t="shared" ref="B30:M30" si="16">B31+B32</f>
        <v>2375149</v>
      </c>
      <c r="C30" s="82">
        <f t="shared" si="16"/>
        <v>2369990</v>
      </c>
      <c r="D30" s="82">
        <f t="shared" si="16"/>
        <v>2344195</v>
      </c>
      <c r="E30" s="82">
        <f t="shared" si="16"/>
        <v>2330760</v>
      </c>
      <c r="F30" s="82">
        <f t="shared" si="16"/>
        <v>2320444</v>
      </c>
      <c r="G30" s="82">
        <f t="shared" si="16"/>
        <v>2301669</v>
      </c>
      <c r="H30" s="82">
        <f t="shared" si="16"/>
        <v>2271192</v>
      </c>
      <c r="I30" s="82">
        <f t="shared" si="16"/>
        <v>2233697</v>
      </c>
      <c r="J30" s="81">
        <f t="shared" si="16"/>
        <v>2200595</v>
      </c>
      <c r="K30" s="83">
        <f t="shared" si="16"/>
        <v>2189131</v>
      </c>
      <c r="L30" s="83">
        <f t="shared" si="16"/>
        <v>2194274</v>
      </c>
      <c r="M30" s="83">
        <f t="shared" si="16"/>
        <v>2198857</v>
      </c>
      <c r="N30" s="83">
        <v>2208446</v>
      </c>
      <c r="O30" s="83">
        <f>O31+O32</f>
        <v>2186570</v>
      </c>
      <c r="P30" s="83">
        <v>2179989</v>
      </c>
      <c r="Q30" s="83">
        <v>2178123</v>
      </c>
      <c r="R30" s="81">
        <v>2181356</v>
      </c>
      <c r="S30" s="82">
        <f>S31+S32</f>
        <v>2172753</v>
      </c>
      <c r="T30" s="82">
        <v>2162890</v>
      </c>
      <c r="U30" s="82">
        <v>2145271</v>
      </c>
      <c r="V30" s="82">
        <f>SUM(V31:V32)</f>
        <v>2123017</v>
      </c>
      <c r="W30" s="82">
        <v>2080454</v>
      </c>
      <c r="X30" s="82">
        <v>2036543</v>
      </c>
      <c r="Y30" s="82">
        <v>2031191</v>
      </c>
      <c r="Z30" s="82">
        <v>2044757</v>
      </c>
      <c r="AA30" s="82">
        <v>2058008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</row>
    <row r="31" spans="1:38" s="11" customFormat="1">
      <c r="A31" s="22" t="s">
        <v>6</v>
      </c>
      <c r="B31" s="96">
        <v>1372464</v>
      </c>
      <c r="C31" s="97">
        <v>1368497</v>
      </c>
      <c r="D31" s="97">
        <v>1356508</v>
      </c>
      <c r="E31" s="97">
        <v>1349891</v>
      </c>
      <c r="F31" s="97">
        <v>1345727</v>
      </c>
      <c r="G31" s="97">
        <v>1337211</v>
      </c>
      <c r="H31" s="97">
        <v>1319079</v>
      </c>
      <c r="I31" s="97">
        <v>1296335</v>
      </c>
      <c r="J31" s="8">
        <v>1275220</v>
      </c>
      <c r="K31" s="84">
        <v>1263805</v>
      </c>
      <c r="L31" s="84">
        <v>1267822</v>
      </c>
      <c r="M31" s="84">
        <v>1272372</v>
      </c>
      <c r="N31" s="84">
        <v>1280702</v>
      </c>
      <c r="O31" s="84">
        <v>1268602</v>
      </c>
      <c r="P31" s="84">
        <v>1262423</v>
      </c>
      <c r="Q31" s="84">
        <v>1261625</v>
      </c>
      <c r="R31" s="8">
        <v>1265390</v>
      </c>
      <c r="S31" s="9">
        <v>1262179</v>
      </c>
      <c r="T31" s="9">
        <v>1259789</v>
      </c>
      <c r="U31" s="9">
        <v>1253741</v>
      </c>
      <c r="V31" s="9">
        <v>1245514</v>
      </c>
      <c r="W31" s="9">
        <v>1228241</v>
      </c>
      <c r="X31" s="9">
        <v>1209095</v>
      </c>
      <c r="Y31" s="9">
        <v>1208229</v>
      </c>
      <c r="Z31" s="9">
        <v>1216208</v>
      </c>
      <c r="AA31" s="9">
        <v>1222610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</row>
    <row r="32" spans="1:38" s="11" customFormat="1" ht="12.75" customHeight="1">
      <c r="A32" s="22" t="s">
        <v>8</v>
      </c>
      <c r="B32" s="96">
        <v>1002685</v>
      </c>
      <c r="C32" s="97">
        <v>1001493</v>
      </c>
      <c r="D32" s="97">
        <v>987687</v>
      </c>
      <c r="E32" s="97">
        <v>980869</v>
      </c>
      <c r="F32" s="97">
        <v>974717</v>
      </c>
      <c r="G32" s="97">
        <v>964458</v>
      </c>
      <c r="H32" s="97">
        <v>952113</v>
      </c>
      <c r="I32" s="97">
        <v>937362</v>
      </c>
      <c r="J32" s="8">
        <v>925375</v>
      </c>
      <c r="K32" s="84">
        <v>925326</v>
      </c>
      <c r="L32" s="84">
        <v>926452</v>
      </c>
      <c r="M32" s="84">
        <v>926485</v>
      </c>
      <c r="N32" s="84">
        <v>927744</v>
      </c>
      <c r="O32" s="84">
        <v>917968</v>
      </c>
      <c r="P32" s="84">
        <v>917566</v>
      </c>
      <c r="Q32" s="84">
        <v>916498</v>
      </c>
      <c r="R32" s="8">
        <v>915966</v>
      </c>
      <c r="S32" s="9">
        <v>910574</v>
      </c>
      <c r="T32" s="9">
        <v>903101</v>
      </c>
      <c r="U32" s="9">
        <v>891530</v>
      </c>
      <c r="V32" s="9">
        <v>877503</v>
      </c>
      <c r="W32" s="9">
        <v>852213</v>
      </c>
      <c r="X32" s="9">
        <v>827448</v>
      </c>
      <c r="Y32" s="9">
        <v>822962</v>
      </c>
      <c r="Z32" s="9">
        <v>828549</v>
      </c>
      <c r="AA32" s="9">
        <v>835398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</row>
    <row r="33" spans="1:38" s="11" customFormat="1" ht="12" customHeight="1">
      <c r="A33" s="22" t="s">
        <v>7</v>
      </c>
      <c r="B33" s="27">
        <f>B31/B30</f>
        <v>0.57784332688180828</v>
      </c>
      <c r="C33" s="28">
        <f t="shared" ref="C33:J33" si="17">C31/C30</f>
        <v>0.57742733091700804</v>
      </c>
      <c r="D33" s="28">
        <f t="shared" si="17"/>
        <v>0.57866687711559828</v>
      </c>
      <c r="E33" s="28">
        <f t="shared" si="17"/>
        <v>0.57916344883214055</v>
      </c>
      <c r="F33" s="28">
        <f t="shared" si="17"/>
        <v>0.57994375214398619</v>
      </c>
      <c r="G33" s="28">
        <f t="shared" si="17"/>
        <v>0.58097450154648644</v>
      </c>
      <c r="H33" s="28">
        <f t="shared" si="17"/>
        <v>0.58078709329726419</v>
      </c>
      <c r="I33" s="28">
        <f t="shared" si="17"/>
        <v>0.58035400504186552</v>
      </c>
      <c r="J33" s="27">
        <f t="shared" si="17"/>
        <v>0.57948872918460692</v>
      </c>
      <c r="K33" s="33">
        <f>K31/K30</f>
        <v>0.5773089869907283</v>
      </c>
      <c r="L33" s="33">
        <f t="shared" ref="L33:Y33" si="18">L31/L30</f>
        <v>0.57778654807922802</v>
      </c>
      <c r="M33" s="33">
        <f t="shared" si="18"/>
        <v>0.57865154487081238</v>
      </c>
      <c r="N33" s="33">
        <f t="shared" si="18"/>
        <v>0.57991094190213388</v>
      </c>
      <c r="O33" s="33">
        <f t="shared" si="18"/>
        <v>0.58017900181562909</v>
      </c>
      <c r="P33" s="33">
        <f t="shared" si="18"/>
        <v>0.57909604131030024</v>
      </c>
      <c r="Q33" s="33">
        <f t="shared" si="18"/>
        <v>0.57922578293328708</v>
      </c>
      <c r="R33" s="27">
        <f t="shared" si="18"/>
        <v>0.58009329976400004</v>
      </c>
      <c r="S33" s="28">
        <f t="shared" si="18"/>
        <v>0.58091232643563262</v>
      </c>
      <c r="T33" s="28">
        <f t="shared" si="18"/>
        <v>0.5824563431334927</v>
      </c>
      <c r="U33" s="28">
        <f t="shared" si="18"/>
        <v>0.58442080277969544</v>
      </c>
      <c r="V33" s="28">
        <f t="shared" si="18"/>
        <v>0.58667170352380593</v>
      </c>
      <c r="W33" s="28">
        <f t="shared" si="18"/>
        <v>0.59037162080968864</v>
      </c>
      <c r="X33" s="28">
        <f t="shared" si="18"/>
        <v>0.59369971564558177</v>
      </c>
      <c r="Y33" s="28">
        <f t="shared" si="18"/>
        <v>0.59483770851682582</v>
      </c>
      <c r="Z33" s="28">
        <f t="shared" ref="Z33:AA33" si="19">Z31/Z30</f>
        <v>0.59479341555011178</v>
      </c>
      <c r="AA33" s="28">
        <f t="shared" si="19"/>
        <v>0.59407446423920607</v>
      </c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</row>
    <row r="34" spans="1:38" s="11" customFormat="1" ht="12.75" customHeight="1">
      <c r="A34" s="22" t="s">
        <v>9</v>
      </c>
      <c r="B34" s="27">
        <f t="shared" ref="B34:J34" si="20">B32/B30</f>
        <v>0.42215667311819172</v>
      </c>
      <c r="C34" s="28">
        <f t="shared" si="20"/>
        <v>0.4225726690829919</v>
      </c>
      <c r="D34" s="28">
        <f t="shared" si="20"/>
        <v>0.42133312288440167</v>
      </c>
      <c r="E34" s="28">
        <f t="shared" si="20"/>
        <v>0.4208365511678594</v>
      </c>
      <c r="F34" s="28">
        <f t="shared" si="20"/>
        <v>0.42005624785601375</v>
      </c>
      <c r="G34" s="28">
        <f t="shared" si="20"/>
        <v>0.4190254984535135</v>
      </c>
      <c r="H34" s="28">
        <f t="shared" si="20"/>
        <v>0.41921290670273581</v>
      </c>
      <c r="I34" s="28">
        <f t="shared" si="20"/>
        <v>0.41964599495813443</v>
      </c>
      <c r="J34" s="27">
        <f t="shared" si="20"/>
        <v>0.42051127081539313</v>
      </c>
      <c r="K34" s="33">
        <f>K32/K30</f>
        <v>0.4226910130092717</v>
      </c>
      <c r="L34" s="33">
        <f t="shared" ref="L34:Y34" si="21">L32/L30</f>
        <v>0.42221345192077198</v>
      </c>
      <c r="M34" s="33">
        <f t="shared" si="21"/>
        <v>0.42134845512918756</v>
      </c>
      <c r="N34" s="33">
        <f t="shared" si="21"/>
        <v>0.42008905809786612</v>
      </c>
      <c r="O34" s="33">
        <f t="shared" si="21"/>
        <v>0.41982099818437096</v>
      </c>
      <c r="P34" s="33">
        <f t="shared" si="21"/>
        <v>0.42090395868969982</v>
      </c>
      <c r="Q34" s="33">
        <f t="shared" si="21"/>
        <v>0.42077421706671292</v>
      </c>
      <c r="R34" s="27">
        <f t="shared" si="21"/>
        <v>0.41990670023600002</v>
      </c>
      <c r="S34" s="28">
        <f t="shared" si="21"/>
        <v>0.41908767356436744</v>
      </c>
      <c r="T34" s="28">
        <f t="shared" si="21"/>
        <v>0.4175436568665073</v>
      </c>
      <c r="U34" s="28">
        <f t="shared" si="21"/>
        <v>0.41557919722030456</v>
      </c>
      <c r="V34" s="28">
        <f t="shared" si="21"/>
        <v>0.41332829647619401</v>
      </c>
      <c r="W34" s="28">
        <f t="shared" si="21"/>
        <v>0.40962837919031136</v>
      </c>
      <c r="X34" s="28">
        <f t="shared" si="21"/>
        <v>0.40630028435441823</v>
      </c>
      <c r="Y34" s="28">
        <f t="shared" si="21"/>
        <v>0.40516229148317418</v>
      </c>
      <c r="Z34" s="28">
        <f t="shared" ref="Z34:AA34" si="22">Z32/Z30</f>
        <v>0.40520658444988816</v>
      </c>
      <c r="AA34" s="28">
        <f t="shared" si="22"/>
        <v>0.40592553576079393</v>
      </c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</row>
    <row r="35" spans="1:38" s="98" customFormat="1" ht="38.25">
      <c r="A35" s="35" t="s">
        <v>39</v>
      </c>
      <c r="B35" s="72">
        <v>36</v>
      </c>
      <c r="C35" s="68">
        <v>36.200000000000003</v>
      </c>
      <c r="D35" s="68">
        <v>36.200000000000003</v>
      </c>
      <c r="E35" s="68">
        <v>36</v>
      </c>
      <c r="F35" s="68">
        <v>35.9</v>
      </c>
      <c r="G35" s="68">
        <v>35.9</v>
      </c>
      <c r="H35" s="67">
        <v>36.1</v>
      </c>
      <c r="I35" s="67">
        <v>36.299999999999997</v>
      </c>
      <c r="J35" s="66">
        <v>36.700000000000003</v>
      </c>
      <c r="K35" s="70">
        <v>36.799999999999997</v>
      </c>
      <c r="L35" s="70">
        <v>36.5</v>
      </c>
      <c r="M35" s="70">
        <v>36.1</v>
      </c>
      <c r="N35" s="70">
        <v>35.799999999999997</v>
      </c>
      <c r="O35" s="70">
        <v>35.700000000000003</v>
      </c>
      <c r="P35" s="70">
        <v>35.700000000000003</v>
      </c>
      <c r="Q35" s="70">
        <v>35.6</v>
      </c>
      <c r="R35" s="66">
        <v>35.5</v>
      </c>
      <c r="S35" s="67">
        <v>35.299999999999997</v>
      </c>
      <c r="T35" s="67">
        <v>34.700000000000003</v>
      </c>
      <c r="U35" s="67">
        <v>34.799999999999997</v>
      </c>
      <c r="V35" s="68">
        <v>35</v>
      </c>
      <c r="W35" s="68">
        <v>34.5</v>
      </c>
      <c r="X35" s="68">
        <v>34.5</v>
      </c>
      <c r="Y35" s="68">
        <v>33.700000000000003</v>
      </c>
      <c r="Z35" s="68">
        <v>33.6</v>
      </c>
      <c r="AA35" s="68">
        <v>33.700000000000003</v>
      </c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</row>
    <row r="36" spans="1:38">
      <c r="A36" s="22" t="s">
        <v>6</v>
      </c>
      <c r="B36" s="62">
        <v>32.200000000000003</v>
      </c>
      <c r="C36" s="60">
        <v>34.799999999999997</v>
      </c>
      <c r="D36" s="60">
        <v>35.200000000000003</v>
      </c>
      <c r="E36" s="60">
        <v>35</v>
      </c>
      <c r="F36" s="60">
        <v>35</v>
      </c>
      <c r="G36" s="60">
        <v>35</v>
      </c>
      <c r="H36" s="60">
        <v>35</v>
      </c>
      <c r="I36" s="59">
        <v>35.299999999999997</v>
      </c>
      <c r="J36" s="64">
        <v>35.799999999999997</v>
      </c>
      <c r="K36" s="74">
        <v>35.9</v>
      </c>
      <c r="L36" s="63">
        <v>36</v>
      </c>
      <c r="M36" s="63">
        <v>35.6</v>
      </c>
      <c r="N36" s="63">
        <v>35.5</v>
      </c>
      <c r="O36" s="63">
        <v>35.200000000000003</v>
      </c>
      <c r="P36" s="63">
        <v>35.299999999999997</v>
      </c>
      <c r="Q36" s="63">
        <v>35.4</v>
      </c>
      <c r="R36" s="62">
        <v>35.299999999999997</v>
      </c>
      <c r="S36" s="60">
        <v>35.1</v>
      </c>
      <c r="T36" s="60">
        <v>34.5</v>
      </c>
      <c r="U36" s="60">
        <v>34.700000000000003</v>
      </c>
      <c r="V36" s="60">
        <v>34.9</v>
      </c>
      <c r="W36" s="60">
        <v>34.299999999999997</v>
      </c>
      <c r="X36" s="60">
        <v>34.5</v>
      </c>
      <c r="Y36" s="60">
        <v>34</v>
      </c>
      <c r="Z36" s="60">
        <v>33.9</v>
      </c>
      <c r="AA36" s="60">
        <v>33.9</v>
      </c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</row>
    <row r="37" spans="1:38">
      <c r="A37" s="45" t="s">
        <v>8</v>
      </c>
      <c r="B37" s="99">
        <v>40.9</v>
      </c>
      <c r="C37" s="77">
        <v>39.9</v>
      </c>
      <c r="D37" s="77">
        <v>39.700000000000003</v>
      </c>
      <c r="E37" s="77">
        <v>39.700000000000003</v>
      </c>
      <c r="F37" s="77">
        <v>39.5</v>
      </c>
      <c r="G37" s="77">
        <v>38.299999999999997</v>
      </c>
      <c r="H37" s="76">
        <v>38.6</v>
      </c>
      <c r="I37" s="76">
        <v>38.299999999999997</v>
      </c>
      <c r="J37" s="75">
        <v>38.5</v>
      </c>
      <c r="K37" s="79">
        <v>38.5</v>
      </c>
      <c r="L37" s="100">
        <v>38</v>
      </c>
      <c r="M37" s="100">
        <v>37.4</v>
      </c>
      <c r="N37" s="100">
        <v>36.700000000000003</v>
      </c>
      <c r="O37" s="100">
        <v>36.700000000000003</v>
      </c>
      <c r="P37" s="100">
        <v>36.6</v>
      </c>
      <c r="Q37" s="100">
        <v>36</v>
      </c>
      <c r="R37" s="99">
        <v>35.9</v>
      </c>
      <c r="S37" s="77">
        <v>35.700000000000003</v>
      </c>
      <c r="T37" s="77">
        <v>35.200000000000003</v>
      </c>
      <c r="U37" s="77">
        <v>35</v>
      </c>
      <c r="V37" s="77">
        <v>35.1</v>
      </c>
      <c r="W37" s="77">
        <v>35</v>
      </c>
      <c r="X37" s="77">
        <v>34.4</v>
      </c>
      <c r="Y37" s="77">
        <v>33.1</v>
      </c>
      <c r="Z37" s="77">
        <v>33.1</v>
      </c>
      <c r="AA37" s="77">
        <v>33.4</v>
      </c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</row>
    <row r="38" spans="1:38" s="98" customFormat="1" ht="38.25">
      <c r="A38" s="101" t="s">
        <v>40</v>
      </c>
      <c r="B38" s="102"/>
      <c r="C38" s="54"/>
      <c r="D38" s="54"/>
      <c r="E38" s="54"/>
      <c r="F38" s="54"/>
      <c r="G38" s="54"/>
      <c r="H38" s="54"/>
      <c r="I38" s="54"/>
      <c r="J38" s="102"/>
      <c r="K38" s="103"/>
      <c r="L38" s="103"/>
      <c r="M38" s="103"/>
      <c r="N38" s="103"/>
      <c r="O38" s="103"/>
      <c r="P38" s="103"/>
      <c r="Q38" s="103"/>
      <c r="R38" s="102"/>
      <c r="S38" s="54"/>
      <c r="T38" s="54"/>
      <c r="U38" s="54"/>
      <c r="V38" s="54"/>
      <c r="W38" s="54"/>
      <c r="X38" s="54"/>
      <c r="Y38" s="104"/>
      <c r="Z38" s="104"/>
      <c r="AA38" s="104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</row>
    <row r="39" spans="1:38">
      <c r="A39" s="22" t="s">
        <v>12</v>
      </c>
      <c r="B39" s="64">
        <v>55.5</v>
      </c>
      <c r="C39" s="60">
        <v>56</v>
      </c>
      <c r="D39" s="60">
        <v>56.5</v>
      </c>
      <c r="E39" s="60">
        <v>57</v>
      </c>
      <c r="F39" s="60">
        <v>57.5</v>
      </c>
      <c r="G39" s="60">
        <v>58</v>
      </c>
      <c r="H39" s="59">
        <v>58.5</v>
      </c>
      <c r="I39" s="60">
        <v>59</v>
      </c>
      <c r="J39" s="105" t="s">
        <v>5</v>
      </c>
      <c r="K39" s="63">
        <v>60</v>
      </c>
      <c r="L39" s="63">
        <v>60</v>
      </c>
      <c r="M39" s="63">
        <v>60</v>
      </c>
      <c r="N39" s="106" t="s">
        <v>1</v>
      </c>
      <c r="O39" s="106" t="s">
        <v>2</v>
      </c>
      <c r="P39" s="106" t="s">
        <v>3</v>
      </c>
      <c r="Q39" s="106" t="s">
        <v>4</v>
      </c>
      <c r="R39" s="105" t="s">
        <v>18</v>
      </c>
      <c r="S39" s="107" t="s">
        <v>23</v>
      </c>
      <c r="T39" s="107" t="s">
        <v>30</v>
      </c>
      <c r="U39" s="107" t="s">
        <v>32</v>
      </c>
      <c r="V39" s="107" t="s">
        <v>36</v>
      </c>
      <c r="W39" s="107" t="s">
        <v>3</v>
      </c>
      <c r="X39" s="107" t="s">
        <v>55</v>
      </c>
      <c r="Y39" s="107" t="s">
        <v>69</v>
      </c>
      <c r="Z39" s="107" t="s">
        <v>76</v>
      </c>
      <c r="AA39" s="107" t="s">
        <v>78</v>
      </c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</row>
    <row r="40" spans="1:38">
      <c r="A40" s="22" t="s">
        <v>13</v>
      </c>
      <c r="B40" s="64">
        <v>60.5</v>
      </c>
      <c r="C40" s="60">
        <v>61</v>
      </c>
      <c r="D40" s="60">
        <v>61.5</v>
      </c>
      <c r="E40" s="60">
        <v>62</v>
      </c>
      <c r="F40" s="60">
        <v>62.5</v>
      </c>
      <c r="G40" s="60">
        <v>63</v>
      </c>
      <c r="H40" s="60">
        <v>63</v>
      </c>
      <c r="I40" s="60">
        <v>63</v>
      </c>
      <c r="J40" s="62">
        <v>63</v>
      </c>
      <c r="K40" s="63">
        <v>63</v>
      </c>
      <c r="L40" s="63">
        <v>63</v>
      </c>
      <c r="M40" s="63">
        <v>63</v>
      </c>
      <c r="N40" s="106" t="s">
        <v>22</v>
      </c>
      <c r="O40" s="106" t="s">
        <v>21</v>
      </c>
      <c r="P40" s="106" t="s">
        <v>20</v>
      </c>
      <c r="Q40" s="106" t="s">
        <v>19</v>
      </c>
      <c r="R40" s="105" t="s">
        <v>17</v>
      </c>
      <c r="S40" s="107" t="s">
        <v>24</v>
      </c>
      <c r="T40" s="107" t="s">
        <v>31</v>
      </c>
      <c r="U40" s="107" t="s">
        <v>33</v>
      </c>
      <c r="V40" s="107" t="s">
        <v>35</v>
      </c>
      <c r="W40" s="107" t="s">
        <v>52</v>
      </c>
      <c r="X40" s="107" t="s">
        <v>56</v>
      </c>
      <c r="Y40" s="107" t="s">
        <v>70</v>
      </c>
      <c r="Z40" s="107" t="s">
        <v>77</v>
      </c>
      <c r="AA40" s="107" t="s">
        <v>20</v>
      </c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</row>
    <row r="41" spans="1:38">
      <c r="A41" s="22" t="s">
        <v>16</v>
      </c>
      <c r="B41" s="64">
        <v>56.1</v>
      </c>
      <c r="C41" s="59">
        <v>56.8</v>
      </c>
      <c r="D41" s="59">
        <v>57.2</v>
      </c>
      <c r="E41" s="59">
        <v>57.5</v>
      </c>
      <c r="F41" s="60">
        <v>58</v>
      </c>
      <c r="G41" s="59">
        <v>58.6</v>
      </c>
      <c r="H41" s="59">
        <v>59.2</v>
      </c>
      <c r="I41" s="59">
        <v>59.7</v>
      </c>
      <c r="J41" s="64">
        <v>60.2</v>
      </c>
      <c r="K41" s="74">
        <v>60.8</v>
      </c>
      <c r="L41" s="63">
        <v>61</v>
      </c>
      <c r="M41" s="63">
        <v>61.1</v>
      </c>
      <c r="N41" s="63">
        <v>61.3</v>
      </c>
      <c r="O41" s="63">
        <v>61.8</v>
      </c>
      <c r="P41" s="63">
        <v>62</v>
      </c>
      <c r="Q41" s="63">
        <v>62.2</v>
      </c>
      <c r="R41" s="62">
        <v>62.35</v>
      </c>
      <c r="S41" s="60">
        <v>62.5</v>
      </c>
      <c r="T41" s="60">
        <v>62.689</v>
      </c>
      <c r="U41" s="60">
        <v>62.9</v>
      </c>
      <c r="V41" s="60">
        <v>62.99</v>
      </c>
      <c r="W41" s="60">
        <v>63.27</v>
      </c>
      <c r="X41" s="60">
        <v>63.3</v>
      </c>
      <c r="Y41" s="60">
        <v>63.579000000000001</v>
      </c>
      <c r="Z41" s="60">
        <v>63.738999999999997</v>
      </c>
      <c r="AA41" s="60">
        <v>63.854999999999997</v>
      </c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</row>
    <row r="42" spans="1:38">
      <c r="A42" s="22" t="s">
        <v>15</v>
      </c>
      <c r="B42" s="64">
        <v>59.7</v>
      </c>
      <c r="C42" s="60">
        <v>62.5</v>
      </c>
      <c r="D42" s="59">
        <v>62.6</v>
      </c>
      <c r="E42" s="59">
        <v>62.9</v>
      </c>
      <c r="F42" s="59">
        <v>63.4</v>
      </c>
      <c r="G42" s="60">
        <v>64</v>
      </c>
      <c r="H42" s="60">
        <v>64</v>
      </c>
      <c r="I42" s="59">
        <v>64.099999999999994</v>
      </c>
      <c r="J42" s="64">
        <v>64.099999999999994</v>
      </c>
      <c r="K42" s="74">
        <v>64.099999999999994</v>
      </c>
      <c r="L42" s="74">
        <v>64.2</v>
      </c>
      <c r="M42" s="74">
        <v>64.099999999999994</v>
      </c>
      <c r="N42" s="74">
        <v>64.5</v>
      </c>
      <c r="O42" s="74">
        <v>64.7</v>
      </c>
      <c r="P42" s="74">
        <v>64.8</v>
      </c>
      <c r="Q42" s="74">
        <v>64.900000000000006</v>
      </c>
      <c r="R42" s="62">
        <v>65.063999999999993</v>
      </c>
      <c r="S42" s="60">
        <v>65.099999999999994</v>
      </c>
      <c r="T42" s="60">
        <v>65.123000000000005</v>
      </c>
      <c r="U42" s="60">
        <v>65.3</v>
      </c>
      <c r="V42" s="60">
        <v>65.37</v>
      </c>
      <c r="W42" s="60">
        <v>65.45</v>
      </c>
      <c r="X42" s="60">
        <v>65.599999999999994</v>
      </c>
      <c r="Y42" s="60">
        <v>65.875</v>
      </c>
      <c r="Z42" s="60">
        <v>65.876000000000005</v>
      </c>
      <c r="AA42" s="60">
        <v>65.869</v>
      </c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</row>
    <row r="43" spans="1:38" s="21" customFormat="1" ht="30" customHeight="1">
      <c r="A43" s="108" t="s">
        <v>41</v>
      </c>
      <c r="B43" s="66"/>
      <c r="C43" s="67"/>
      <c r="D43" s="67"/>
      <c r="E43" s="67"/>
      <c r="F43" s="67"/>
      <c r="G43" s="67"/>
      <c r="H43" s="67"/>
      <c r="I43" s="67"/>
      <c r="J43" s="66"/>
      <c r="K43" s="70"/>
      <c r="L43" s="70"/>
      <c r="M43" s="70"/>
      <c r="N43" s="70"/>
      <c r="O43" s="70"/>
      <c r="P43" s="70"/>
      <c r="Q43" s="70"/>
      <c r="R43" s="66"/>
      <c r="S43" s="67"/>
      <c r="T43" s="67"/>
      <c r="U43" s="67"/>
      <c r="V43" s="67"/>
      <c r="W43" s="109"/>
      <c r="X43" s="109"/>
      <c r="Y43" s="109"/>
      <c r="Z43" s="109"/>
      <c r="AA43" s="109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</row>
    <row r="44" spans="1:38" s="11" customFormat="1">
      <c r="A44" s="22" t="s">
        <v>6</v>
      </c>
      <c r="B44" s="64">
        <v>1.1779999999999999</v>
      </c>
      <c r="C44" s="59">
        <v>1.1779999999999999</v>
      </c>
      <c r="D44" s="110">
        <v>1.163</v>
      </c>
      <c r="E44" s="110">
        <v>1.153</v>
      </c>
      <c r="F44" s="110">
        <v>1.165</v>
      </c>
      <c r="G44" s="59">
        <v>1.159</v>
      </c>
      <c r="H44" s="59">
        <v>1.117</v>
      </c>
      <c r="I44" s="59">
        <v>1.083</v>
      </c>
      <c r="J44" s="64">
        <v>1.111</v>
      </c>
      <c r="K44" s="74">
        <v>1.0820000000000001</v>
      </c>
      <c r="L44" s="74">
        <v>1.0820000000000001</v>
      </c>
      <c r="M44" s="74">
        <v>1.1060000000000001</v>
      </c>
      <c r="N44" s="74">
        <v>1.133</v>
      </c>
      <c r="O44" s="74">
        <v>1.099</v>
      </c>
      <c r="P44" s="74">
        <v>1.0680000000000001</v>
      </c>
      <c r="Q44" s="74">
        <v>1.1020000000000001</v>
      </c>
      <c r="R44" s="64">
        <v>1.089</v>
      </c>
      <c r="S44" s="59">
        <v>1.0760000000000001</v>
      </c>
      <c r="T44" s="59">
        <v>1.0209999999999999</v>
      </c>
      <c r="U44" s="59">
        <v>1.0369999999999999</v>
      </c>
      <c r="V44" s="59">
        <v>1.054</v>
      </c>
      <c r="W44" s="59">
        <v>1.0089999999999999</v>
      </c>
      <c r="X44" s="110">
        <v>0.98</v>
      </c>
      <c r="Y44" s="110">
        <v>0.93700000000000006</v>
      </c>
      <c r="Z44" s="110">
        <v>0.94099999999999995</v>
      </c>
      <c r="AA44" s="110">
        <v>0.92600000000000005</v>
      </c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</row>
    <row r="45" spans="1:38" s="11" customFormat="1">
      <c r="A45" s="45" t="s">
        <v>8</v>
      </c>
      <c r="B45" s="111">
        <v>1.63</v>
      </c>
      <c r="C45" s="112">
        <v>1.63</v>
      </c>
      <c r="D45" s="112">
        <v>1.581</v>
      </c>
      <c r="E45" s="112">
        <v>1.4930000000000001</v>
      </c>
      <c r="F45" s="112">
        <v>1.583</v>
      </c>
      <c r="G45" s="76">
        <v>1.508</v>
      </c>
      <c r="H45" s="76">
        <v>1.462</v>
      </c>
      <c r="I45" s="76">
        <v>1.4159999999999999</v>
      </c>
      <c r="J45" s="75">
        <v>1.4039999999999999</v>
      </c>
      <c r="K45" s="113">
        <v>1.41</v>
      </c>
      <c r="L45" s="79">
        <v>1.4219999999999999</v>
      </c>
      <c r="M45" s="79">
        <v>1.423</v>
      </c>
      <c r="N45" s="113">
        <v>1.44</v>
      </c>
      <c r="O45" s="113">
        <v>1.3819999999999999</v>
      </c>
      <c r="P45" s="113">
        <v>1.3360000000000001</v>
      </c>
      <c r="Q45" s="113">
        <v>1.3360000000000001</v>
      </c>
      <c r="R45" s="111">
        <v>1.325</v>
      </c>
      <c r="S45" s="112">
        <v>1.3069999999999999</v>
      </c>
      <c r="T45" s="112">
        <v>1.2430000000000001</v>
      </c>
      <c r="U45" s="112">
        <v>1.2390000000000001</v>
      </c>
      <c r="V45" s="112">
        <v>1.26</v>
      </c>
      <c r="W45" s="112">
        <v>1.25</v>
      </c>
      <c r="X45" s="112">
        <v>1.2589999999999999</v>
      </c>
      <c r="Y45" s="112">
        <v>1.119</v>
      </c>
      <c r="Z45" s="112">
        <v>1.1299999999999999</v>
      </c>
      <c r="AA45" s="112">
        <v>1.0349999999999999</v>
      </c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</row>
    <row r="46" spans="1:38" s="98" customFormat="1" ht="30" customHeight="1">
      <c r="A46" s="101" t="s">
        <v>54</v>
      </c>
      <c r="B46" s="102"/>
      <c r="C46" s="54"/>
      <c r="D46" s="54"/>
      <c r="E46" s="54"/>
      <c r="F46" s="54"/>
      <c r="G46" s="54"/>
      <c r="H46" s="54"/>
      <c r="I46" s="54"/>
      <c r="J46" s="102"/>
      <c r="K46" s="103">
        <v>254.92</v>
      </c>
      <c r="L46" s="103">
        <v>275.37</v>
      </c>
      <c r="M46" s="103">
        <v>279.37</v>
      </c>
      <c r="N46" s="103">
        <v>284.64999999999998</v>
      </c>
      <c r="O46" s="103">
        <v>309.18</v>
      </c>
      <c r="P46" s="103">
        <v>326.77</v>
      </c>
      <c r="Q46" s="103">
        <v>339.68</v>
      </c>
      <c r="R46" s="102">
        <v>351.54</v>
      </c>
      <c r="S46" s="54">
        <v>364.96</v>
      </c>
      <c r="T46" s="54">
        <v>384.36</v>
      </c>
      <c r="U46" s="54">
        <v>407.13</v>
      </c>
      <c r="V46" s="54">
        <v>465.33</v>
      </c>
      <c r="W46" s="54">
        <v>566.91999999999996</v>
      </c>
      <c r="X46" s="54">
        <v>709.51</v>
      </c>
      <c r="Y46" s="54">
        <v>830.01</v>
      </c>
      <c r="Z46" s="54">
        <v>937.34</v>
      </c>
      <c r="AA46" s="114">
        <v>1041.8</v>
      </c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</row>
    <row r="47" spans="1:38" ht="12.75" customHeight="1">
      <c r="A47" s="22" t="s">
        <v>6</v>
      </c>
      <c r="B47" s="64"/>
      <c r="C47" s="59"/>
      <c r="D47" s="59"/>
      <c r="E47" s="59"/>
      <c r="F47" s="59"/>
      <c r="G47" s="59"/>
      <c r="H47" s="59"/>
      <c r="I47" s="59"/>
      <c r="J47" s="64"/>
      <c r="K47" s="74">
        <v>209.32</v>
      </c>
      <c r="L47" s="74">
        <v>226.1</v>
      </c>
      <c r="M47" s="74">
        <v>232.81</v>
      </c>
      <c r="N47" s="74">
        <v>241.76</v>
      </c>
      <c r="O47" s="74">
        <v>263.68</v>
      </c>
      <c r="P47" s="74">
        <v>279.87</v>
      </c>
      <c r="Q47" s="74">
        <v>292.13</v>
      </c>
      <c r="R47" s="64">
        <v>304.23</v>
      </c>
      <c r="S47" s="91">
        <v>318.5</v>
      </c>
      <c r="T47" s="91">
        <v>342.3</v>
      </c>
      <c r="U47" s="91">
        <v>362.79</v>
      </c>
      <c r="V47" s="91">
        <v>416.65</v>
      </c>
      <c r="W47" s="91">
        <v>518.20000000000005</v>
      </c>
      <c r="X47" s="91">
        <v>658.69</v>
      </c>
      <c r="Y47" s="91">
        <v>765.58</v>
      </c>
      <c r="Z47" s="91">
        <v>870.4</v>
      </c>
      <c r="AA47" s="91">
        <v>973.47</v>
      </c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</row>
    <row r="48" spans="1:38" ht="12.75" customHeight="1">
      <c r="A48" s="22" t="s">
        <v>8</v>
      </c>
      <c r="B48" s="64"/>
      <c r="C48" s="59"/>
      <c r="D48" s="59"/>
      <c r="E48" s="59"/>
      <c r="F48" s="59"/>
      <c r="G48" s="59"/>
      <c r="H48" s="59"/>
      <c r="I48" s="59"/>
      <c r="J48" s="64"/>
      <c r="K48" s="74">
        <v>324.45</v>
      </c>
      <c r="L48" s="74">
        <v>350.48</v>
      </c>
      <c r="M48" s="74">
        <v>351.17</v>
      </c>
      <c r="N48" s="74">
        <v>351.53</v>
      </c>
      <c r="O48" s="74">
        <v>380.67</v>
      </c>
      <c r="P48" s="74">
        <v>400.71</v>
      </c>
      <c r="Q48" s="74">
        <v>414.85</v>
      </c>
      <c r="R48" s="64">
        <v>427.07</v>
      </c>
      <c r="S48" s="59">
        <v>440.07</v>
      </c>
      <c r="T48" s="59">
        <v>453.09</v>
      </c>
      <c r="U48" s="59">
        <v>480.17</v>
      </c>
      <c r="V48" s="59">
        <v>546.23</v>
      </c>
      <c r="W48" s="59">
        <v>649.44000000000005</v>
      </c>
      <c r="X48" s="59">
        <v>797.19</v>
      </c>
      <c r="Y48" s="59">
        <v>942.06</v>
      </c>
      <c r="Z48" s="59">
        <v>1054.3599999999999</v>
      </c>
      <c r="AA48" s="59">
        <v>1161.69</v>
      </c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</row>
    <row r="49" spans="1:38" ht="12.75" customHeight="1">
      <c r="A49" s="22" t="s">
        <v>7</v>
      </c>
      <c r="B49" s="64"/>
      <c r="C49" s="59"/>
      <c r="D49" s="59"/>
      <c r="E49" s="59"/>
      <c r="F49" s="59"/>
      <c r="G49" s="59"/>
      <c r="H49" s="59"/>
      <c r="I49" s="59"/>
      <c r="J49" s="64"/>
      <c r="K49" s="33">
        <f>K47/K46</f>
        <v>0.82112035148281814</v>
      </c>
      <c r="L49" s="33">
        <f t="shared" ref="L49:Y49" si="23">L47/L46</f>
        <v>0.82107709627047243</v>
      </c>
      <c r="M49" s="33">
        <f t="shared" si="23"/>
        <v>0.83333929913734472</v>
      </c>
      <c r="N49" s="33">
        <f t="shared" si="23"/>
        <v>0.84932373089759361</v>
      </c>
      <c r="O49" s="33">
        <f t="shared" si="23"/>
        <v>0.85283653535157511</v>
      </c>
      <c r="P49" s="33">
        <f t="shared" si="23"/>
        <v>0.85647397251889712</v>
      </c>
      <c r="Q49" s="33">
        <f t="shared" si="23"/>
        <v>0.86001530852567121</v>
      </c>
      <c r="R49" s="27">
        <f t="shared" si="23"/>
        <v>0.86542072025942995</v>
      </c>
      <c r="S49" s="28">
        <f t="shared" si="23"/>
        <v>0.87269837790442795</v>
      </c>
      <c r="T49" s="28">
        <f t="shared" si="23"/>
        <v>0.89057133936934119</v>
      </c>
      <c r="U49" s="34">
        <f t="shared" si="23"/>
        <v>0.89109129761992489</v>
      </c>
      <c r="V49" s="34">
        <f t="shared" si="23"/>
        <v>0.89538607010078863</v>
      </c>
      <c r="W49" s="34">
        <f t="shared" si="23"/>
        <v>0.91406194877584157</v>
      </c>
      <c r="X49" s="34">
        <f t="shared" si="23"/>
        <v>0.92837310256374128</v>
      </c>
      <c r="Y49" s="34">
        <f t="shared" si="23"/>
        <v>0.92237442922374435</v>
      </c>
      <c r="Z49" s="34">
        <f t="shared" ref="Z49:AA49" si="24">Z47/Z46</f>
        <v>0.92858514519811375</v>
      </c>
      <c r="AA49" s="34">
        <f t="shared" si="24"/>
        <v>0.93441159531579965</v>
      </c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</row>
    <row r="50" spans="1:38" ht="12.75" customHeight="1">
      <c r="A50" s="22" t="s">
        <v>9</v>
      </c>
      <c r="B50" s="64"/>
      <c r="C50" s="59"/>
      <c r="D50" s="59"/>
      <c r="E50" s="59"/>
      <c r="F50" s="59"/>
      <c r="G50" s="59"/>
      <c r="H50" s="59"/>
      <c r="I50" s="59"/>
      <c r="J50" s="64"/>
      <c r="K50" s="33">
        <f>K48/K46</f>
        <v>1.2727522359956065</v>
      </c>
      <c r="L50" s="33">
        <f t="shared" ref="L50:Y50" si="25">L48/L46</f>
        <v>1.2727602861604388</v>
      </c>
      <c r="M50" s="33">
        <f t="shared" si="25"/>
        <v>1.2570068368113971</v>
      </c>
      <c r="N50" s="33">
        <f t="shared" si="25"/>
        <v>1.2349552081503601</v>
      </c>
      <c r="O50" s="33">
        <f t="shared" si="25"/>
        <v>1.2312245294003494</v>
      </c>
      <c r="P50" s="33">
        <f t="shared" si="25"/>
        <v>1.2262753618753253</v>
      </c>
      <c r="Q50" s="33">
        <f t="shared" si="25"/>
        <v>1.2212965143664627</v>
      </c>
      <c r="R50" s="27">
        <f t="shared" si="25"/>
        <v>1.2148546395858222</v>
      </c>
      <c r="S50" s="28">
        <f t="shared" si="25"/>
        <v>1.2058033757124069</v>
      </c>
      <c r="T50" s="28">
        <f t="shared" si="25"/>
        <v>1.1788167343115827</v>
      </c>
      <c r="U50" s="34">
        <f t="shared" si="25"/>
        <v>1.17940215655933</v>
      </c>
      <c r="V50" s="34">
        <f t="shared" si="25"/>
        <v>1.1738551135753121</v>
      </c>
      <c r="W50" s="34">
        <f t="shared" si="25"/>
        <v>1.1455584562195726</v>
      </c>
      <c r="X50" s="34">
        <f t="shared" si="25"/>
        <v>1.1235782441403224</v>
      </c>
      <c r="Y50" s="34">
        <f t="shared" si="25"/>
        <v>1.134998373513572</v>
      </c>
      <c r="Z50" s="34">
        <f t="shared" ref="Z50:AA50" si="26">Z48/Z46</f>
        <v>1.1248426398105276</v>
      </c>
      <c r="AA50" s="34">
        <f t="shared" si="26"/>
        <v>1.1150796698022654</v>
      </c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</row>
    <row r="51" spans="1:38" s="98" customFormat="1" ht="38.25">
      <c r="A51" s="108" t="s">
        <v>42</v>
      </c>
      <c r="B51" s="66"/>
      <c r="C51" s="67"/>
      <c r="D51" s="67"/>
      <c r="E51" s="67"/>
      <c r="F51" s="67"/>
      <c r="G51" s="67"/>
      <c r="H51" s="67"/>
      <c r="I51" s="67"/>
      <c r="J51" s="115">
        <f t="shared" ref="J51:X53" si="27">J46/J25</f>
        <v>0</v>
      </c>
      <c r="K51" s="116">
        <f t="shared" si="27"/>
        <v>0.45949745845199896</v>
      </c>
      <c r="L51" s="116">
        <f t="shared" si="27"/>
        <v>0.48282573247067484</v>
      </c>
      <c r="M51" s="116">
        <f t="shared" si="27"/>
        <v>0.47020112766136501</v>
      </c>
      <c r="N51" s="116">
        <f t="shared" si="27"/>
        <v>0.46055399152185872</v>
      </c>
      <c r="O51" s="116">
        <f t="shared" si="27"/>
        <v>0.47659272732878083</v>
      </c>
      <c r="P51" s="116">
        <f t="shared" si="27"/>
        <v>0.47819533467966163</v>
      </c>
      <c r="Q51" s="116">
        <f t="shared" si="27"/>
        <v>0.46762114537444938</v>
      </c>
      <c r="R51" s="117">
        <f t="shared" si="27"/>
        <v>0.45650395418598311</v>
      </c>
      <c r="S51" s="118">
        <f t="shared" si="27"/>
        <v>0.44425509123443413</v>
      </c>
      <c r="T51" s="118">
        <f t="shared" si="27"/>
        <v>0.43191369816833353</v>
      </c>
      <c r="U51" s="118">
        <f t="shared" si="27"/>
        <v>0.41269310302882861</v>
      </c>
      <c r="V51" s="118">
        <f t="shared" ref="V51:AA51" si="28">V46/V25</f>
        <v>0.43509116409537163</v>
      </c>
      <c r="W51" s="118">
        <f t="shared" si="28"/>
        <v>0.48485781483857171</v>
      </c>
      <c r="X51" s="118">
        <f t="shared" si="28"/>
        <v>0.54642843390196005</v>
      </c>
      <c r="Y51" s="118">
        <f t="shared" si="28"/>
        <v>0.57418283698246342</v>
      </c>
      <c r="Z51" s="118">
        <f t="shared" si="28"/>
        <v>0.56619752340682572</v>
      </c>
      <c r="AA51" s="118">
        <f t="shared" si="28"/>
        <v>0.56185350174197235</v>
      </c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</row>
    <row r="52" spans="1:38">
      <c r="A52" s="22" t="s">
        <v>6</v>
      </c>
      <c r="B52" s="27">
        <v>0.34573714902904323</v>
      </c>
      <c r="C52" s="28">
        <v>0.32695162601743405</v>
      </c>
      <c r="D52" s="28">
        <v>0.33704702957616994</v>
      </c>
      <c r="E52" s="28">
        <v>0.33901879434531051</v>
      </c>
      <c r="F52" s="28">
        <v>0.32462773132734923</v>
      </c>
      <c r="G52" s="28">
        <v>0.328266196161424</v>
      </c>
      <c r="H52" s="28">
        <v>0.35462931246143142</v>
      </c>
      <c r="I52" s="28">
        <v>0.38903639150019897</v>
      </c>
      <c r="J52" s="27">
        <v>0.37671166262800798</v>
      </c>
      <c r="K52" s="33">
        <f>209.32/519.06</f>
        <v>0.4032674449967249</v>
      </c>
      <c r="L52" s="33">
        <f>226.1/L26</f>
        <v>0.42547185788750685</v>
      </c>
      <c r="M52" s="33">
        <f>232.81/M26</f>
        <v>0.42005268475750579</v>
      </c>
      <c r="N52" s="33">
        <f>241.76/N26</f>
        <v>0.41738890231690889</v>
      </c>
      <c r="O52" s="33">
        <f>263.68/O26</f>
        <v>0.43148420880379645</v>
      </c>
      <c r="P52" s="33">
        <f>279.87/P26</f>
        <v>0.43593457943925235</v>
      </c>
      <c r="Q52" s="33">
        <f>292.13/Q26</f>
        <v>0.42807320897381418</v>
      </c>
      <c r="R52" s="27">
        <f t="shared" si="27"/>
        <v>0.41889956764794978</v>
      </c>
      <c r="S52" s="28">
        <f t="shared" si="27"/>
        <v>0.40885750962772788</v>
      </c>
      <c r="T52" s="28">
        <f t="shared" si="27"/>
        <v>0.40523262696815437</v>
      </c>
      <c r="U52" s="28">
        <f t="shared" si="27"/>
        <v>0.38731477131998127</v>
      </c>
      <c r="V52" s="28">
        <f t="shared" si="27"/>
        <v>0.40515179213909247</v>
      </c>
      <c r="W52" s="28">
        <f>W47/W26</f>
        <v>0.4564351900785682</v>
      </c>
      <c r="X52" s="28">
        <f>X47/X26</f>
        <v>0.52518737043533725</v>
      </c>
      <c r="Y52" s="28">
        <f>Y47/Y26</f>
        <v>0.54649154115211651</v>
      </c>
      <c r="Z52" s="28">
        <f>Z47/Z26</f>
        <v>0.53987334313342383</v>
      </c>
      <c r="AA52" s="28">
        <f>AA47/AA26</f>
        <v>0.53951882416187735</v>
      </c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</row>
    <row r="53" spans="1:38" s="11" customFormat="1">
      <c r="A53" s="45" t="s">
        <v>8</v>
      </c>
      <c r="B53" s="50">
        <v>0.46186878453408098</v>
      </c>
      <c r="C53" s="48">
        <v>0.44503567334165706</v>
      </c>
      <c r="D53" s="48">
        <v>0.46404671038617529</v>
      </c>
      <c r="E53" s="48">
        <v>0.46427064690055397</v>
      </c>
      <c r="F53" s="48">
        <v>0.50174195588227544</v>
      </c>
      <c r="G53" s="48">
        <v>0.50429533199480692</v>
      </c>
      <c r="H53" s="48">
        <v>0.52304702168842709</v>
      </c>
      <c r="I53" s="48">
        <v>0.4975</v>
      </c>
      <c r="J53" s="50">
        <v>0.48449043604883901</v>
      </c>
      <c r="K53" s="51">
        <f>324.45/588.8</f>
        <v>0.55103600543478259</v>
      </c>
      <c r="L53" s="51">
        <f>350.48/L27</f>
        <v>0.57639048778081114</v>
      </c>
      <c r="M53" s="51">
        <f>351.17/M27</f>
        <v>0.5547358776696576</v>
      </c>
      <c r="N53" s="51">
        <f>351.53/N27</f>
        <v>0.53600780690117855</v>
      </c>
      <c r="O53" s="51">
        <f>380.67/O27</f>
        <v>0.5553172866520788</v>
      </c>
      <c r="P53" s="51">
        <f>400.71/P27</f>
        <v>0.55393356280844352</v>
      </c>
      <c r="Q53" s="51">
        <f>414.85/Q27</f>
        <v>0.53988105308364032</v>
      </c>
      <c r="R53" s="50">
        <f t="shared" si="27"/>
        <v>0.52621397503665646</v>
      </c>
      <c r="S53" s="48">
        <f t="shared" si="27"/>
        <v>0.51069385292035596</v>
      </c>
      <c r="T53" s="48">
        <f t="shared" si="27"/>
        <v>0.48586655800287387</v>
      </c>
      <c r="U53" s="48">
        <f t="shared" si="27"/>
        <v>0.4645562639680344</v>
      </c>
      <c r="V53" s="48">
        <f t="shared" si="27"/>
        <v>0.49264944622821893</v>
      </c>
      <c r="W53" s="48">
        <f t="shared" si="27"/>
        <v>0.54065934065934074</v>
      </c>
      <c r="X53" s="48">
        <f t="shared" si="27"/>
        <v>0.59463390619405654</v>
      </c>
      <c r="Y53" s="48">
        <f>Y48/Y27</f>
        <v>0.63304102409031338</v>
      </c>
      <c r="Z53" s="48">
        <f>Z48/Z27</f>
        <v>0.62139607251467499</v>
      </c>
      <c r="AA53" s="48">
        <f>AA48/AA27</f>
        <v>0.61090777143217756</v>
      </c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</row>
    <row r="54" spans="1:38" s="21" customFormat="1" ht="38.25">
      <c r="A54" s="101" t="s">
        <v>43</v>
      </c>
      <c r="B54" s="119"/>
      <c r="C54" s="120"/>
      <c r="D54" s="120"/>
      <c r="E54" s="120"/>
      <c r="F54" s="120"/>
      <c r="G54" s="120"/>
      <c r="H54" s="120"/>
      <c r="I54" s="114"/>
      <c r="J54" s="119"/>
      <c r="K54" s="121"/>
      <c r="L54" s="121"/>
      <c r="M54" s="121"/>
      <c r="N54" s="121"/>
      <c r="O54" s="121"/>
      <c r="P54" s="121"/>
      <c r="Q54" s="121"/>
      <c r="R54" s="102"/>
      <c r="S54" s="54"/>
      <c r="T54" s="54"/>
      <c r="U54" s="54"/>
      <c r="V54" s="54"/>
      <c r="W54" s="54"/>
      <c r="X54" s="54"/>
      <c r="Y54" s="104"/>
      <c r="Z54" s="104"/>
      <c r="AA54" s="104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</row>
    <row r="55" spans="1:38" s="11" customFormat="1">
      <c r="A55" s="22" t="s">
        <v>6</v>
      </c>
      <c r="B55" s="62">
        <v>18.100000000000001</v>
      </c>
      <c r="C55" s="60">
        <v>19</v>
      </c>
      <c r="D55" s="60">
        <v>19.899999999999999</v>
      </c>
      <c r="E55" s="60">
        <v>20.5</v>
      </c>
      <c r="F55" s="60">
        <v>21.2</v>
      </c>
      <c r="G55" s="60">
        <v>21.9</v>
      </c>
      <c r="H55" s="60">
        <v>22.5</v>
      </c>
      <c r="I55" s="60">
        <v>23.2</v>
      </c>
      <c r="J55" s="62">
        <v>23.8</v>
      </c>
      <c r="K55" s="63">
        <v>24.3</v>
      </c>
      <c r="L55" s="63">
        <v>25</v>
      </c>
      <c r="M55" s="63">
        <v>25.4</v>
      </c>
      <c r="N55" s="63">
        <v>25.8</v>
      </c>
      <c r="O55" s="63">
        <v>26.3</v>
      </c>
      <c r="P55" s="63">
        <v>26.7</v>
      </c>
      <c r="Q55" s="63">
        <v>27.1</v>
      </c>
      <c r="R55" s="62">
        <v>27.3</v>
      </c>
      <c r="S55" s="60">
        <v>27.6</v>
      </c>
      <c r="T55" s="60">
        <v>27.6</v>
      </c>
      <c r="U55" s="60">
        <v>27.9</v>
      </c>
      <c r="V55" s="60">
        <v>27.6</v>
      </c>
      <c r="W55" s="60">
        <v>27</v>
      </c>
      <c r="X55" s="60">
        <v>27.5</v>
      </c>
      <c r="Y55" s="60">
        <v>27.6</v>
      </c>
      <c r="Z55" s="60">
        <v>27.5</v>
      </c>
      <c r="AA55" s="60">
        <v>27.4</v>
      </c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</row>
    <row r="56" spans="1:38" s="11" customFormat="1">
      <c r="A56" s="22" t="s">
        <v>8</v>
      </c>
      <c r="B56" s="62">
        <v>15.4</v>
      </c>
      <c r="C56" s="60">
        <v>16.100000000000001</v>
      </c>
      <c r="D56" s="60">
        <v>16.899999999999999</v>
      </c>
      <c r="E56" s="60">
        <v>17.399999999999999</v>
      </c>
      <c r="F56" s="60">
        <v>18</v>
      </c>
      <c r="G56" s="60">
        <v>18.600000000000001</v>
      </c>
      <c r="H56" s="60">
        <v>19.100000000000001</v>
      </c>
      <c r="I56" s="60">
        <v>19.600000000000001</v>
      </c>
      <c r="J56" s="62">
        <v>20.100000000000001</v>
      </c>
      <c r="K56" s="63">
        <v>20.5</v>
      </c>
      <c r="L56" s="63">
        <v>21</v>
      </c>
      <c r="M56" s="63">
        <v>21.3</v>
      </c>
      <c r="N56" s="63">
        <v>21.7</v>
      </c>
      <c r="O56" s="63">
        <v>21.9</v>
      </c>
      <c r="P56" s="63">
        <v>22.2</v>
      </c>
      <c r="Q56" s="63">
        <v>22.6</v>
      </c>
      <c r="R56" s="62">
        <v>22.6</v>
      </c>
      <c r="S56" s="60">
        <v>22.7</v>
      </c>
      <c r="T56" s="60">
        <v>22.6</v>
      </c>
      <c r="U56" s="60">
        <v>22.6</v>
      </c>
      <c r="V56" s="60">
        <v>22.2</v>
      </c>
      <c r="W56" s="60">
        <v>21.4</v>
      </c>
      <c r="X56" s="60">
        <v>21.4</v>
      </c>
      <c r="Y56" s="60">
        <v>20.5</v>
      </c>
      <c r="Z56" s="60">
        <v>20.399999999999999</v>
      </c>
      <c r="AA56" s="60">
        <v>19.899999999999999</v>
      </c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</row>
    <row r="57" spans="1:38" s="21" customFormat="1" ht="28.5" customHeight="1">
      <c r="A57" s="108" t="s">
        <v>28</v>
      </c>
      <c r="B57" s="122">
        <v>187616.41666666666</v>
      </c>
      <c r="C57" s="123">
        <v>156721</v>
      </c>
      <c r="D57" s="123">
        <v>126990</v>
      </c>
      <c r="E57" s="123">
        <v>94534</v>
      </c>
      <c r="F57" s="123">
        <v>87433</v>
      </c>
      <c r="G57" s="123">
        <v>77744</v>
      </c>
      <c r="H57" s="124">
        <v>70014</v>
      </c>
      <c r="I57" s="124">
        <v>65072</v>
      </c>
      <c r="J57" s="122">
        <v>67471</v>
      </c>
      <c r="K57" s="125">
        <v>121034</v>
      </c>
      <c r="L57" s="125">
        <v>136755</v>
      </c>
      <c r="M57" s="125">
        <v>106575</v>
      </c>
      <c r="N57" s="125">
        <v>117688</v>
      </c>
      <c r="O57" s="125">
        <v>116525</v>
      </c>
      <c r="P57" s="125">
        <v>100806</v>
      </c>
      <c r="Q57" s="125">
        <v>90192</v>
      </c>
      <c r="R57" s="122">
        <v>87837</v>
      </c>
      <c r="S57" s="123">
        <f>S58+S59</f>
        <v>79207</v>
      </c>
      <c r="T57" s="123">
        <v>72743</v>
      </c>
      <c r="U57" s="123">
        <v>62920</v>
      </c>
      <c r="V57" s="123">
        <f>SUM(V58:V59)</f>
        <v>104028</v>
      </c>
      <c r="W57" s="123">
        <v>69885</v>
      </c>
      <c r="X57" s="123">
        <v>56911</v>
      </c>
      <c r="Y57" s="123">
        <v>57314</v>
      </c>
      <c r="Z57" s="123">
        <v>60969</v>
      </c>
      <c r="AA57" s="123">
        <v>61249</v>
      </c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</row>
    <row r="58" spans="1:38" s="11" customFormat="1">
      <c r="A58" s="22" t="s">
        <v>6</v>
      </c>
      <c r="B58" s="8">
        <v>101783.80533607025</v>
      </c>
      <c r="C58" s="9">
        <v>83761.25</v>
      </c>
      <c r="D58" s="9">
        <v>68244.083333333328</v>
      </c>
      <c r="E58" s="9">
        <v>51657.5</v>
      </c>
      <c r="F58" s="9">
        <v>48675</v>
      </c>
      <c r="G58" s="9">
        <v>45781</v>
      </c>
      <c r="H58" s="9">
        <v>41838</v>
      </c>
      <c r="I58" s="9">
        <v>40465</v>
      </c>
      <c r="J58" s="8">
        <v>42794</v>
      </c>
      <c r="K58" s="84">
        <v>65502</v>
      </c>
      <c r="L58" s="84">
        <v>71546</v>
      </c>
      <c r="M58" s="84">
        <v>57079</v>
      </c>
      <c r="N58" s="84">
        <v>63468</v>
      </c>
      <c r="O58" s="84">
        <v>62329</v>
      </c>
      <c r="P58" s="84">
        <v>55570</v>
      </c>
      <c r="Q58" s="84">
        <v>50863</v>
      </c>
      <c r="R58" s="8">
        <v>49471</v>
      </c>
      <c r="S58" s="9">
        <v>45011</v>
      </c>
      <c r="T58" s="9">
        <v>41833</v>
      </c>
      <c r="U58" s="9">
        <v>36414</v>
      </c>
      <c r="V58" s="9">
        <v>60888</v>
      </c>
      <c r="W58" s="9">
        <v>40007</v>
      </c>
      <c r="X58" s="9">
        <v>32234</v>
      </c>
      <c r="Y58" s="9">
        <v>32421</v>
      </c>
      <c r="Z58" s="9">
        <v>34328</v>
      </c>
      <c r="AA58" s="9">
        <v>35005</v>
      </c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</row>
    <row r="59" spans="1:38" s="11" customFormat="1">
      <c r="A59" s="22" t="s">
        <v>8</v>
      </c>
      <c r="B59" s="8">
        <f>B57-B58</f>
        <v>85832.61133059641</v>
      </c>
      <c r="C59" s="9">
        <f>C57-C58</f>
        <v>72959.75</v>
      </c>
      <c r="D59" s="9">
        <f>D57-D58</f>
        <v>58745.916666666672</v>
      </c>
      <c r="E59" s="9">
        <f>E57-E58</f>
        <v>42876.5</v>
      </c>
      <c r="F59" s="9">
        <v>38758</v>
      </c>
      <c r="G59" s="9">
        <v>31963</v>
      </c>
      <c r="H59" s="9">
        <v>28176</v>
      </c>
      <c r="I59" s="9">
        <v>24607</v>
      </c>
      <c r="J59" s="8">
        <v>24677</v>
      </c>
      <c r="K59" s="84">
        <v>55532</v>
      </c>
      <c r="L59" s="84">
        <v>65208</v>
      </c>
      <c r="M59" s="84">
        <v>49499</v>
      </c>
      <c r="N59" s="84">
        <f>N57-N58</f>
        <v>54220</v>
      </c>
      <c r="O59" s="84">
        <v>54196</v>
      </c>
      <c r="P59" s="84">
        <f>P57-P58</f>
        <v>45236</v>
      </c>
      <c r="Q59" s="84">
        <v>39329</v>
      </c>
      <c r="R59" s="8">
        <v>38366</v>
      </c>
      <c r="S59" s="9">
        <v>34196</v>
      </c>
      <c r="T59" s="9">
        <v>30910</v>
      </c>
      <c r="U59" s="9">
        <v>26506</v>
      </c>
      <c r="V59" s="9">
        <v>43140</v>
      </c>
      <c r="W59" s="9">
        <v>29878</v>
      </c>
      <c r="X59" s="9">
        <v>24677</v>
      </c>
      <c r="Y59" s="9">
        <v>24776</v>
      </c>
      <c r="Z59" s="9">
        <v>26641</v>
      </c>
      <c r="AA59" s="9">
        <v>26244</v>
      </c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1:38" s="11" customFormat="1">
      <c r="A60" s="22" t="s">
        <v>7</v>
      </c>
      <c r="B60" s="27">
        <f t="shared" ref="B60:J60" si="29">B58/B57</f>
        <v>0.54251012328471748</v>
      </c>
      <c r="C60" s="28">
        <f t="shared" si="29"/>
        <v>0.53446092099973841</v>
      </c>
      <c r="D60" s="28">
        <f t="shared" si="29"/>
        <v>0.53739730162479982</v>
      </c>
      <c r="E60" s="28">
        <f t="shared" si="29"/>
        <v>0.5464436075909197</v>
      </c>
      <c r="F60" s="28">
        <f t="shared" si="29"/>
        <v>0.55671199661455062</v>
      </c>
      <c r="G60" s="28">
        <f t="shared" si="29"/>
        <v>0.5888685943609796</v>
      </c>
      <c r="H60" s="29">
        <f t="shared" si="29"/>
        <v>0.59756620104550517</v>
      </c>
      <c r="I60" s="29">
        <f t="shared" si="29"/>
        <v>0.62184964347184657</v>
      </c>
      <c r="J60" s="27">
        <f t="shared" si="29"/>
        <v>0.63425768107779634</v>
      </c>
      <c r="K60" s="33">
        <f>K58/K57</f>
        <v>0.54118677396434056</v>
      </c>
      <c r="L60" s="33">
        <f t="shared" ref="L60:V60" si="30">L58/L57</f>
        <v>0.52316917114547912</v>
      </c>
      <c r="M60" s="33">
        <f t="shared" si="30"/>
        <v>0.5355758855266245</v>
      </c>
      <c r="N60" s="33">
        <f t="shared" si="30"/>
        <v>0.53929032696621571</v>
      </c>
      <c r="O60" s="33">
        <f t="shared" si="30"/>
        <v>0.53489809053851101</v>
      </c>
      <c r="P60" s="33">
        <f t="shared" si="30"/>
        <v>0.55125686963077591</v>
      </c>
      <c r="Q60" s="33">
        <f t="shared" si="30"/>
        <v>0.56394136952279583</v>
      </c>
      <c r="R60" s="27">
        <f t="shared" si="30"/>
        <v>0.56321367988433124</v>
      </c>
      <c r="S60" s="28">
        <f t="shared" si="30"/>
        <v>0.56827048114434331</v>
      </c>
      <c r="T60" s="28">
        <f t="shared" si="30"/>
        <v>0.57507938908211098</v>
      </c>
      <c r="U60" s="28">
        <f t="shared" si="30"/>
        <v>0.57873490146217421</v>
      </c>
      <c r="V60" s="28">
        <f t="shared" si="30"/>
        <v>0.58530395662706192</v>
      </c>
      <c r="W60" s="28">
        <f>W58/W57</f>
        <v>0.57246905630678968</v>
      </c>
      <c r="X60" s="28">
        <f>X58/X57</f>
        <v>0.56639314016622444</v>
      </c>
      <c r="Y60" s="28">
        <f>Y58/Y57</f>
        <v>0.56567330844121855</v>
      </c>
      <c r="Z60" s="28">
        <f>Z58/Z57</f>
        <v>0.56304023356131805</v>
      </c>
      <c r="AA60" s="28">
        <f>AA58/AA57</f>
        <v>0.57151953501281649</v>
      </c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</row>
    <row r="61" spans="1:38" s="11" customFormat="1">
      <c r="A61" s="45" t="s">
        <v>9</v>
      </c>
      <c r="B61" s="50">
        <f t="shared" ref="B61:J61" si="31">B59/B57</f>
        <v>0.45748987671528252</v>
      </c>
      <c r="C61" s="48">
        <f t="shared" si="31"/>
        <v>0.46553907900026159</v>
      </c>
      <c r="D61" s="48">
        <f t="shared" si="31"/>
        <v>0.46260269837520018</v>
      </c>
      <c r="E61" s="48">
        <f t="shared" si="31"/>
        <v>0.45355639240908036</v>
      </c>
      <c r="F61" s="48">
        <f t="shared" si="31"/>
        <v>0.44328800338544944</v>
      </c>
      <c r="G61" s="48">
        <f t="shared" si="31"/>
        <v>0.4111314056390204</v>
      </c>
      <c r="H61" s="49">
        <f t="shared" si="31"/>
        <v>0.40243379895449483</v>
      </c>
      <c r="I61" s="49">
        <f t="shared" si="31"/>
        <v>0.37815035652815343</v>
      </c>
      <c r="J61" s="50">
        <f t="shared" si="31"/>
        <v>0.3657423189222036</v>
      </c>
      <c r="K61" s="51">
        <f>K59/K57</f>
        <v>0.45881322603565938</v>
      </c>
      <c r="L61" s="51">
        <f t="shared" ref="L61:V61" si="32">L59/L57</f>
        <v>0.47682351650762311</v>
      </c>
      <c r="M61" s="51">
        <f t="shared" si="32"/>
        <v>0.46445226366408632</v>
      </c>
      <c r="N61" s="51">
        <f t="shared" si="32"/>
        <v>0.46070967303378424</v>
      </c>
      <c r="O61" s="51">
        <f t="shared" si="32"/>
        <v>0.46510190946148894</v>
      </c>
      <c r="P61" s="51">
        <f t="shared" si="32"/>
        <v>0.44874313036922403</v>
      </c>
      <c r="Q61" s="51">
        <f t="shared" si="32"/>
        <v>0.43605863047720417</v>
      </c>
      <c r="R61" s="50">
        <f t="shared" si="32"/>
        <v>0.43678632011566881</v>
      </c>
      <c r="S61" s="48">
        <f t="shared" si="32"/>
        <v>0.43172951885565669</v>
      </c>
      <c r="T61" s="48">
        <f t="shared" si="32"/>
        <v>0.42492061091788902</v>
      </c>
      <c r="U61" s="48">
        <f t="shared" si="32"/>
        <v>0.42126509853782579</v>
      </c>
      <c r="V61" s="48">
        <f t="shared" si="32"/>
        <v>0.41469604337293803</v>
      </c>
      <c r="W61" s="48">
        <f>W59/W57</f>
        <v>0.42753094369321026</v>
      </c>
      <c r="X61" s="48">
        <f>X59/X57</f>
        <v>0.43360685983377556</v>
      </c>
      <c r="Y61" s="48">
        <f>Y59/Y57</f>
        <v>0.43228530550999755</v>
      </c>
      <c r="Z61" s="48">
        <f>Z59/Z57</f>
        <v>0.43695976643868195</v>
      </c>
      <c r="AA61" s="48">
        <f>AA59/AA57</f>
        <v>0.42848046498718345</v>
      </c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</row>
    <row r="62" spans="1:38" s="21" customFormat="1" ht="30" customHeight="1">
      <c r="A62" s="101" t="s">
        <v>29</v>
      </c>
      <c r="B62" s="102"/>
      <c r="C62" s="54"/>
      <c r="D62" s="54"/>
      <c r="E62" s="58"/>
      <c r="F62" s="114">
        <v>100.3</v>
      </c>
      <c r="G62" s="114">
        <v>101.58</v>
      </c>
      <c r="H62" s="114">
        <v>112.11</v>
      </c>
      <c r="I62" s="126">
        <v>121.27</v>
      </c>
      <c r="J62" s="102">
        <v>141.38999999999999</v>
      </c>
      <c r="K62" s="103">
        <v>143.97</v>
      </c>
      <c r="L62" s="103">
        <v>192.26</v>
      </c>
      <c r="M62" s="103">
        <v>257.8</v>
      </c>
      <c r="N62" s="103">
        <v>257.35000000000002</v>
      </c>
      <c r="O62" s="103">
        <v>266.72000000000003</v>
      </c>
      <c r="P62" s="103">
        <v>267.3</v>
      </c>
      <c r="Q62" s="103">
        <v>302.58999999999997</v>
      </c>
      <c r="R62" s="102">
        <v>340.38</v>
      </c>
      <c r="S62" s="114">
        <v>395.7</v>
      </c>
      <c r="T62" s="114">
        <v>477.56</v>
      </c>
      <c r="U62" s="114">
        <v>494.13</v>
      </c>
      <c r="V62" s="114">
        <v>508.26</v>
      </c>
      <c r="W62" s="114">
        <v>559.62</v>
      </c>
      <c r="X62" s="69">
        <v>652.33000000000004</v>
      </c>
      <c r="Y62" s="69">
        <v>716.45</v>
      </c>
      <c r="Z62" s="69">
        <v>790.07</v>
      </c>
      <c r="AA62" s="69">
        <v>802.62</v>
      </c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</row>
    <row r="63" spans="1:38" s="11" customFormat="1" ht="13.5" customHeight="1">
      <c r="A63" s="22" t="s">
        <v>6</v>
      </c>
      <c r="B63" s="64"/>
      <c r="C63" s="59"/>
      <c r="D63" s="59"/>
      <c r="E63" s="110"/>
      <c r="F63" s="91">
        <v>96.32</v>
      </c>
      <c r="G63" s="91">
        <v>98.86</v>
      </c>
      <c r="H63" s="91">
        <v>108.2</v>
      </c>
      <c r="I63" s="73">
        <v>117.36</v>
      </c>
      <c r="J63" s="64">
        <v>137.63</v>
      </c>
      <c r="K63" s="74">
        <v>142.19999999999999</v>
      </c>
      <c r="L63" s="74">
        <v>177.68</v>
      </c>
      <c r="M63" s="74">
        <v>233.25</v>
      </c>
      <c r="N63" s="74">
        <v>242.97</v>
      </c>
      <c r="O63" s="90">
        <v>248.6</v>
      </c>
      <c r="P63" s="90">
        <v>260.61</v>
      </c>
      <c r="Q63" s="90">
        <v>285.08</v>
      </c>
      <c r="R63" s="64">
        <v>317.19</v>
      </c>
      <c r="S63" s="59">
        <v>351.71</v>
      </c>
      <c r="T63" s="91">
        <v>425.1</v>
      </c>
      <c r="U63" s="91">
        <v>443.04</v>
      </c>
      <c r="V63" s="91">
        <v>462.28</v>
      </c>
      <c r="W63" s="91">
        <v>512.29</v>
      </c>
      <c r="X63" s="73">
        <v>595.69000000000005</v>
      </c>
      <c r="Y63" s="73">
        <v>656.27</v>
      </c>
      <c r="Z63" s="73">
        <v>723.11</v>
      </c>
      <c r="AA63" s="73">
        <v>724.75</v>
      </c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</row>
    <row r="64" spans="1:38" s="11" customFormat="1" ht="15" customHeight="1">
      <c r="A64" s="22" t="s">
        <v>8</v>
      </c>
      <c r="B64" s="64"/>
      <c r="C64" s="59"/>
      <c r="D64" s="59"/>
      <c r="E64" s="60"/>
      <c r="F64" s="91">
        <v>105.3</v>
      </c>
      <c r="G64" s="91">
        <v>107.06</v>
      </c>
      <c r="H64" s="91">
        <v>117.92</v>
      </c>
      <c r="I64" s="73">
        <v>127.69</v>
      </c>
      <c r="J64" s="64">
        <v>147.91999999999999</v>
      </c>
      <c r="K64" s="74">
        <v>145.85</v>
      </c>
      <c r="L64" s="74">
        <v>204.66</v>
      </c>
      <c r="M64" s="74">
        <v>285.41000000000003</v>
      </c>
      <c r="N64" s="74">
        <v>281.56</v>
      </c>
      <c r="O64" s="74">
        <v>285.58</v>
      </c>
      <c r="P64" s="90">
        <v>304.2</v>
      </c>
      <c r="Q64" s="90">
        <v>353.02</v>
      </c>
      <c r="R64" s="64">
        <v>401.94</v>
      </c>
      <c r="S64" s="59">
        <v>453.57</v>
      </c>
      <c r="T64" s="59">
        <v>548.55999999999995</v>
      </c>
      <c r="U64" s="59">
        <v>564.30999999999995</v>
      </c>
      <c r="V64" s="59">
        <v>572.41999999999996</v>
      </c>
      <c r="W64" s="59">
        <v>622.35</v>
      </c>
      <c r="X64" s="73">
        <v>725.46</v>
      </c>
      <c r="Y64" s="73">
        <v>794.06</v>
      </c>
      <c r="Z64" s="73">
        <v>874.94</v>
      </c>
      <c r="AA64" s="73">
        <v>903.75</v>
      </c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</row>
    <row r="65" spans="1:38" s="11" customFormat="1">
      <c r="A65" s="22" t="s">
        <v>7</v>
      </c>
      <c r="B65" s="64"/>
      <c r="C65" s="59"/>
      <c r="D65" s="59"/>
      <c r="E65" s="60"/>
      <c r="F65" s="28">
        <f t="shared" ref="F65:Y65" si="33">F63/F62</f>
        <v>0.96031904287138581</v>
      </c>
      <c r="G65" s="28">
        <f t="shared" si="33"/>
        <v>0.97322307540854502</v>
      </c>
      <c r="H65" s="29">
        <f t="shared" si="33"/>
        <v>0.96512353938096518</v>
      </c>
      <c r="I65" s="29">
        <f t="shared" si="33"/>
        <v>0.96775789560484871</v>
      </c>
      <c r="J65" s="27">
        <f t="shared" si="33"/>
        <v>0.97340688874743619</v>
      </c>
      <c r="K65" s="33">
        <f t="shared" si="33"/>
        <v>0.98770577203584076</v>
      </c>
      <c r="L65" s="33">
        <f t="shared" si="33"/>
        <v>0.92416519296785615</v>
      </c>
      <c r="M65" s="33">
        <f t="shared" si="33"/>
        <v>0.90477114041892936</v>
      </c>
      <c r="N65" s="33">
        <f t="shared" si="33"/>
        <v>0.94412278997474253</v>
      </c>
      <c r="O65" s="33">
        <f t="shared" si="33"/>
        <v>0.93206358728254335</v>
      </c>
      <c r="P65" s="33">
        <f t="shared" si="33"/>
        <v>0.97497194163860834</v>
      </c>
      <c r="Q65" s="33">
        <f t="shared" si="33"/>
        <v>0.9421329191314981</v>
      </c>
      <c r="R65" s="27">
        <f t="shared" si="33"/>
        <v>0.93187026264762918</v>
      </c>
      <c r="S65" s="28">
        <f t="shared" si="33"/>
        <v>0.8888299216578216</v>
      </c>
      <c r="T65" s="28">
        <f t="shared" si="33"/>
        <v>0.89014992880475752</v>
      </c>
      <c r="U65" s="28">
        <f t="shared" si="33"/>
        <v>0.89660615627466456</v>
      </c>
      <c r="V65" s="28">
        <f t="shared" si="33"/>
        <v>0.90953449022154009</v>
      </c>
      <c r="W65" s="28">
        <f t="shared" si="33"/>
        <v>0.91542475251063216</v>
      </c>
      <c r="X65" s="28">
        <f t="shared" si="33"/>
        <v>0.91317278064783169</v>
      </c>
      <c r="Y65" s="28">
        <f t="shared" si="33"/>
        <v>0.91600251238746588</v>
      </c>
      <c r="Z65" s="28">
        <f t="shared" ref="Z65:AA65" si="34">Z63/Z62</f>
        <v>0.91524801599858241</v>
      </c>
      <c r="AA65" s="28">
        <f t="shared" si="34"/>
        <v>0.90298023971493357</v>
      </c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</row>
    <row r="66" spans="1:38" s="11" customFormat="1">
      <c r="A66" s="22" t="s">
        <v>9</v>
      </c>
      <c r="B66" s="64"/>
      <c r="C66" s="59"/>
      <c r="D66" s="59"/>
      <c r="E66" s="110"/>
      <c r="F66" s="28">
        <f t="shared" ref="F66:Y66" si="35">F64/F62</f>
        <v>1.0498504486540379</v>
      </c>
      <c r="G66" s="28">
        <f t="shared" si="35"/>
        <v>1.0539476274857256</v>
      </c>
      <c r="H66" s="29">
        <f t="shared" si="35"/>
        <v>1.0518241013290519</v>
      </c>
      <c r="I66" s="29">
        <f t="shared" si="35"/>
        <v>1.0529397212830873</v>
      </c>
      <c r="J66" s="27">
        <f t="shared" si="35"/>
        <v>1.0461843128934154</v>
      </c>
      <c r="K66" s="33">
        <f t="shared" si="35"/>
        <v>1.0130582760297284</v>
      </c>
      <c r="L66" s="33">
        <f t="shared" si="35"/>
        <v>1.0644959950067616</v>
      </c>
      <c r="M66" s="33">
        <f t="shared" si="35"/>
        <v>1.1070985259891388</v>
      </c>
      <c r="N66" s="33">
        <f t="shared" si="35"/>
        <v>1.0940742179910627</v>
      </c>
      <c r="O66" s="33">
        <f t="shared" si="35"/>
        <v>1.0707108578284341</v>
      </c>
      <c r="P66" s="33">
        <f t="shared" si="35"/>
        <v>1.138047138047138</v>
      </c>
      <c r="Q66" s="33">
        <f t="shared" si="35"/>
        <v>1.1666611586635383</v>
      </c>
      <c r="R66" s="27">
        <f t="shared" si="35"/>
        <v>1.1808566895822317</v>
      </c>
      <c r="S66" s="28">
        <f t="shared" si="35"/>
        <v>1.1462471569370736</v>
      </c>
      <c r="T66" s="28">
        <f t="shared" si="35"/>
        <v>1.1486724181254711</v>
      </c>
      <c r="U66" s="28">
        <f t="shared" si="35"/>
        <v>1.14202740169591</v>
      </c>
      <c r="V66" s="28">
        <f t="shared" si="35"/>
        <v>1.1262346043363631</v>
      </c>
      <c r="W66" s="28">
        <f t="shared" si="35"/>
        <v>1.1120939208748795</v>
      </c>
      <c r="X66" s="48">
        <f t="shared" si="35"/>
        <v>1.1121058360032499</v>
      </c>
      <c r="Y66" s="48">
        <f t="shared" si="35"/>
        <v>1.1083257729080884</v>
      </c>
      <c r="Z66" s="48">
        <f t="shared" ref="Z66:AA66" si="36">Z64/Z62</f>
        <v>1.1074208614426571</v>
      </c>
      <c r="AA66" s="48">
        <f t="shared" si="36"/>
        <v>1.1259998504896465</v>
      </c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</row>
    <row r="67" spans="1:38" s="21" customFormat="1" ht="51">
      <c r="A67" s="108" t="s">
        <v>47</v>
      </c>
      <c r="B67" s="66"/>
      <c r="C67" s="67"/>
      <c r="D67" s="67"/>
      <c r="E67" s="68"/>
      <c r="F67" s="85"/>
      <c r="G67" s="85"/>
      <c r="H67" s="85"/>
      <c r="I67" s="124"/>
      <c r="J67" s="122">
        <v>2662178</v>
      </c>
      <c r="K67" s="125">
        <v>2718442</v>
      </c>
      <c r="L67" s="125">
        <v>2046738</v>
      </c>
      <c r="M67" s="125">
        <v>1871778</v>
      </c>
      <c r="N67" s="125">
        <f t="shared" ref="N67:T67" si="37">SUM(N68:N69)</f>
        <v>750944</v>
      </c>
      <c r="O67" s="125">
        <f t="shared" si="37"/>
        <v>798014</v>
      </c>
      <c r="P67" s="125">
        <f t="shared" si="37"/>
        <v>858258</v>
      </c>
      <c r="Q67" s="125">
        <f t="shared" si="37"/>
        <v>890392</v>
      </c>
      <c r="R67" s="122">
        <f t="shared" si="37"/>
        <v>929224</v>
      </c>
      <c r="S67" s="123">
        <f t="shared" si="37"/>
        <v>953323</v>
      </c>
      <c r="T67" s="123">
        <f t="shared" si="37"/>
        <v>985110</v>
      </c>
      <c r="U67" s="123">
        <f t="shared" ref="U67:AA67" si="38">SUM(U68:U69)</f>
        <v>970534</v>
      </c>
      <c r="V67" s="123">
        <f t="shared" si="38"/>
        <v>1126734</v>
      </c>
      <c r="W67" s="123">
        <f t="shared" si="38"/>
        <v>1255732</v>
      </c>
      <c r="X67" s="123">
        <f t="shared" si="38"/>
        <v>1367723</v>
      </c>
      <c r="Y67" s="123">
        <f t="shared" si="38"/>
        <v>1067577</v>
      </c>
      <c r="Z67" s="123">
        <f t="shared" si="38"/>
        <v>1217016</v>
      </c>
      <c r="AA67" s="123">
        <f t="shared" si="38"/>
        <v>1208578</v>
      </c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</row>
    <row r="68" spans="1:38" s="11" customFormat="1">
      <c r="A68" s="22" t="s">
        <v>6</v>
      </c>
      <c r="B68" s="64"/>
      <c r="C68" s="59"/>
      <c r="D68" s="59"/>
      <c r="E68" s="60"/>
      <c r="F68" s="91"/>
      <c r="G68" s="91"/>
      <c r="H68" s="91"/>
      <c r="I68" s="127"/>
      <c r="J68" s="8">
        <v>1614178</v>
      </c>
      <c r="K68" s="84">
        <v>1634909</v>
      </c>
      <c r="L68" s="84">
        <v>1232472</v>
      </c>
      <c r="M68" s="84">
        <v>1135907</v>
      </c>
      <c r="N68" s="84">
        <v>451216</v>
      </c>
      <c r="O68" s="84">
        <v>480163</v>
      </c>
      <c r="P68" s="84">
        <v>511314</v>
      </c>
      <c r="Q68" s="84">
        <v>526914</v>
      </c>
      <c r="R68" s="8">
        <v>545968</v>
      </c>
      <c r="S68" s="9">
        <v>556606</v>
      </c>
      <c r="T68" s="9">
        <v>577772</v>
      </c>
      <c r="U68" s="9">
        <v>566729</v>
      </c>
      <c r="V68" s="9">
        <v>647697</v>
      </c>
      <c r="W68" s="9">
        <v>709385</v>
      </c>
      <c r="X68" s="9">
        <v>783416</v>
      </c>
      <c r="Y68" s="9">
        <v>618701</v>
      </c>
      <c r="Z68" s="9">
        <v>702806</v>
      </c>
      <c r="AA68" s="9">
        <v>694947</v>
      </c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</row>
    <row r="69" spans="1:38" s="11" customFormat="1">
      <c r="A69" s="22" t="s">
        <v>8</v>
      </c>
      <c r="B69" s="64"/>
      <c r="C69" s="59"/>
      <c r="D69" s="59"/>
      <c r="E69" s="60"/>
      <c r="F69" s="91"/>
      <c r="G69" s="91"/>
      <c r="H69" s="91"/>
      <c r="I69" s="127"/>
      <c r="J69" s="8">
        <f>J67-J68</f>
        <v>1048000</v>
      </c>
      <c r="K69" s="84">
        <f>K67-K68</f>
        <v>1083533</v>
      </c>
      <c r="L69" s="84">
        <f>L67-L68</f>
        <v>814266</v>
      </c>
      <c r="M69" s="84">
        <f>M67-M68</f>
        <v>735871</v>
      </c>
      <c r="N69" s="84">
        <v>299728</v>
      </c>
      <c r="O69" s="84">
        <v>317851</v>
      </c>
      <c r="P69" s="84">
        <v>346944</v>
      </c>
      <c r="Q69" s="84">
        <v>363478</v>
      </c>
      <c r="R69" s="8">
        <v>383256</v>
      </c>
      <c r="S69" s="9">
        <v>396717</v>
      </c>
      <c r="T69" s="9">
        <v>407338</v>
      </c>
      <c r="U69" s="9">
        <v>403805</v>
      </c>
      <c r="V69" s="9">
        <v>479037</v>
      </c>
      <c r="W69" s="9">
        <v>546347</v>
      </c>
      <c r="X69" s="9">
        <v>584307</v>
      </c>
      <c r="Y69" s="9">
        <v>448876</v>
      </c>
      <c r="Z69" s="9">
        <v>514210</v>
      </c>
      <c r="AA69" s="9">
        <v>513631</v>
      </c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</row>
    <row r="70" spans="1:38" s="11" customFormat="1">
      <c r="A70" s="22" t="s">
        <v>7</v>
      </c>
      <c r="B70" s="64"/>
      <c r="C70" s="59"/>
      <c r="D70" s="59"/>
      <c r="E70" s="60"/>
      <c r="F70" s="91"/>
      <c r="G70" s="91"/>
      <c r="H70" s="91"/>
      <c r="I70" s="29"/>
      <c r="J70" s="27">
        <f t="shared" ref="J70:R70" si="39">J68/J67</f>
        <v>0.60633736737363164</v>
      </c>
      <c r="K70" s="33">
        <f t="shared" si="39"/>
        <v>0.60141397167936639</v>
      </c>
      <c r="L70" s="33">
        <f t="shared" si="39"/>
        <v>0.60216402881072228</v>
      </c>
      <c r="M70" s="33">
        <f t="shared" si="39"/>
        <v>0.60685989470973589</v>
      </c>
      <c r="N70" s="33">
        <f t="shared" si="39"/>
        <v>0.60086504453061751</v>
      </c>
      <c r="O70" s="33">
        <f t="shared" si="39"/>
        <v>0.60169746395426649</v>
      </c>
      <c r="P70" s="33">
        <f t="shared" si="39"/>
        <v>0.59575791894744934</v>
      </c>
      <c r="Q70" s="33">
        <f t="shared" si="39"/>
        <v>0.59177755415592237</v>
      </c>
      <c r="R70" s="27">
        <f t="shared" si="39"/>
        <v>0.58755262455554313</v>
      </c>
      <c r="S70" s="28">
        <f>S68/S67</f>
        <v>0.58385877609162895</v>
      </c>
      <c r="T70" s="28">
        <f>T68/T67</f>
        <v>0.58650506034859051</v>
      </c>
      <c r="U70" s="28">
        <f>U68/U67</f>
        <v>0.58393523565377414</v>
      </c>
      <c r="V70" s="28">
        <f>V68/V67</f>
        <v>0.5748446394623753</v>
      </c>
      <c r="W70" s="28">
        <f>W68/W67</f>
        <v>0.56491751424667047</v>
      </c>
      <c r="X70" s="28">
        <f t="shared" ref="X70:Y70" si="40">X68/X67</f>
        <v>0.57278849591620529</v>
      </c>
      <c r="Y70" s="28">
        <f t="shared" si="40"/>
        <v>0.57953758838940894</v>
      </c>
      <c r="Z70" s="28">
        <f t="shared" ref="Z70:AA70" si="41">Z68/Z67</f>
        <v>0.57748295831772134</v>
      </c>
      <c r="AA70" s="28">
        <f t="shared" si="41"/>
        <v>0.57501212168349913</v>
      </c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</row>
    <row r="71" spans="1:38" s="11" customFormat="1">
      <c r="A71" s="45" t="s">
        <v>9</v>
      </c>
      <c r="B71" s="75"/>
      <c r="C71" s="76"/>
      <c r="D71" s="76"/>
      <c r="E71" s="77"/>
      <c r="F71" s="128"/>
      <c r="G71" s="128"/>
      <c r="H71" s="49"/>
      <c r="I71" s="49"/>
      <c r="J71" s="50">
        <f t="shared" ref="J71:R71" si="42">J69/J67</f>
        <v>0.39366263262636836</v>
      </c>
      <c r="K71" s="51">
        <f t="shared" si="42"/>
        <v>0.39858602832063367</v>
      </c>
      <c r="L71" s="51">
        <f t="shared" si="42"/>
        <v>0.39783597118927777</v>
      </c>
      <c r="M71" s="51">
        <f t="shared" si="42"/>
        <v>0.39314010529026411</v>
      </c>
      <c r="N71" s="51">
        <f t="shared" si="42"/>
        <v>0.39913495546938255</v>
      </c>
      <c r="O71" s="51">
        <f t="shared" si="42"/>
        <v>0.39830253604573351</v>
      </c>
      <c r="P71" s="51">
        <f t="shared" si="42"/>
        <v>0.40424208105255061</v>
      </c>
      <c r="Q71" s="51">
        <f t="shared" si="42"/>
        <v>0.40822244584407769</v>
      </c>
      <c r="R71" s="50">
        <f t="shared" si="42"/>
        <v>0.41244737544445687</v>
      </c>
      <c r="S71" s="48">
        <f>S69/S67</f>
        <v>0.41614122390837105</v>
      </c>
      <c r="T71" s="48">
        <f>T69/T67</f>
        <v>0.41349493965140949</v>
      </c>
      <c r="U71" s="48">
        <f>U69/U67</f>
        <v>0.41606476434622591</v>
      </c>
      <c r="V71" s="48">
        <f>V69/V67</f>
        <v>0.42515536053762465</v>
      </c>
      <c r="W71" s="48">
        <f>W69/W67</f>
        <v>0.43508248575332953</v>
      </c>
      <c r="X71" s="48">
        <f t="shared" ref="X71:Y71" si="43">X69/X67</f>
        <v>0.42721150408379477</v>
      </c>
      <c r="Y71" s="48">
        <f t="shared" si="43"/>
        <v>0.42046241161059111</v>
      </c>
      <c r="Z71" s="48">
        <f t="shared" ref="Z71:AA71" si="44">Z69/Z67</f>
        <v>0.4225170416822786</v>
      </c>
      <c r="AA71" s="48">
        <f t="shared" si="44"/>
        <v>0.42498787831650087</v>
      </c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</row>
    <row r="72" spans="1:38" s="21" customFormat="1" ht="51">
      <c r="A72" s="101" t="s">
        <v>51</v>
      </c>
      <c r="B72" s="102"/>
      <c r="C72" s="54"/>
      <c r="D72" s="54"/>
      <c r="E72" s="58"/>
      <c r="F72" s="114"/>
      <c r="G72" s="114"/>
      <c r="H72" s="114"/>
      <c r="I72" s="129"/>
      <c r="J72" s="130">
        <v>106.89397900140411</v>
      </c>
      <c r="K72" s="131">
        <v>130.45454249529695</v>
      </c>
      <c r="L72" s="131">
        <v>141.12323661357732</v>
      </c>
      <c r="M72" s="131">
        <v>137.46722762528461</v>
      </c>
      <c r="N72" s="131">
        <v>372.16000641858784</v>
      </c>
      <c r="O72" s="131">
        <v>401.04822244973144</v>
      </c>
      <c r="P72" s="131">
        <v>420.96091287235305</v>
      </c>
      <c r="Q72" s="131">
        <v>447.49192100782574</v>
      </c>
      <c r="R72" s="130">
        <v>486.99700400549278</v>
      </c>
      <c r="S72" s="114">
        <v>523.76202343801617</v>
      </c>
      <c r="T72" s="114">
        <v>557.38</v>
      </c>
      <c r="U72" s="114">
        <v>607.41999999999996</v>
      </c>
      <c r="V72" s="114">
        <v>608.36</v>
      </c>
      <c r="W72" s="114">
        <v>635.01011499268964</v>
      </c>
      <c r="X72" s="114">
        <v>619.19985181941081</v>
      </c>
      <c r="Y72" s="114">
        <v>814.42720354597384</v>
      </c>
      <c r="Z72" s="114">
        <v>943.04518691619501</v>
      </c>
      <c r="AA72" s="114">
        <v>943.04518691619501</v>
      </c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</row>
    <row r="73" spans="1:38" s="11" customFormat="1">
      <c r="A73" s="22" t="s">
        <v>6</v>
      </c>
      <c r="B73" s="64"/>
      <c r="C73" s="59"/>
      <c r="D73" s="59"/>
      <c r="E73" s="60"/>
      <c r="F73" s="91"/>
      <c r="G73" s="91"/>
      <c r="H73" s="91"/>
      <c r="I73" s="95"/>
      <c r="J73" s="89">
        <v>95.016360023491842</v>
      </c>
      <c r="K73" s="90">
        <v>117.94897336182014</v>
      </c>
      <c r="L73" s="90">
        <v>129.44929187843616</v>
      </c>
      <c r="M73" s="90">
        <v>125.97301991272172</v>
      </c>
      <c r="N73" s="90">
        <v>346.91792514006602</v>
      </c>
      <c r="O73" s="90">
        <v>371.247127517114</v>
      </c>
      <c r="P73" s="132">
        <v>393.98915388587051</v>
      </c>
      <c r="Q73" s="132">
        <v>417.39360267519936</v>
      </c>
      <c r="R73" s="132">
        <v>451.77419705916827</v>
      </c>
      <c r="S73" s="132">
        <v>491.57734765704987</v>
      </c>
      <c r="T73" s="91">
        <v>519.5</v>
      </c>
      <c r="U73" s="91">
        <v>566.91</v>
      </c>
      <c r="V73" s="91">
        <v>579.04999999999995</v>
      </c>
      <c r="W73" s="91">
        <v>606.27363613552586</v>
      </c>
      <c r="X73" s="91">
        <v>588.03988275705365</v>
      </c>
      <c r="Y73" s="91">
        <v>756.19639998965602</v>
      </c>
      <c r="Z73" s="91">
        <v>876.15246483382339</v>
      </c>
      <c r="AA73" s="91">
        <v>998.58761563111989</v>
      </c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</row>
    <row r="74" spans="1:38" s="11" customFormat="1" ht="13.5" customHeight="1">
      <c r="A74" s="22" t="s">
        <v>8</v>
      </c>
      <c r="B74" s="64"/>
      <c r="C74" s="59"/>
      <c r="D74" s="59"/>
      <c r="E74" s="60"/>
      <c r="F74" s="91"/>
      <c r="G74" s="91"/>
      <c r="H74" s="91"/>
      <c r="I74" s="95"/>
      <c r="J74" s="89">
        <v>125.18843629770991</v>
      </c>
      <c r="K74" s="90">
        <v>149.32380400043189</v>
      </c>
      <c r="L74" s="90">
        <v>158.79290477558931</v>
      </c>
      <c r="M74" s="90">
        <v>155.20994475933961</v>
      </c>
      <c r="N74" s="90">
        <v>410.15989613916616</v>
      </c>
      <c r="O74" s="90">
        <v>446.0673765380634</v>
      </c>
      <c r="P74" s="90">
        <v>460.71095315094072</v>
      </c>
      <c r="Q74" s="90">
        <v>491.12379227903745</v>
      </c>
      <c r="R74" s="89">
        <v>537.17371477550262</v>
      </c>
      <c r="S74" s="91">
        <v>568.91810106448679</v>
      </c>
      <c r="T74" s="91">
        <v>611.11</v>
      </c>
      <c r="U74" s="91">
        <v>664.26</v>
      </c>
      <c r="V74" s="91">
        <v>647.99</v>
      </c>
      <c r="W74" s="91">
        <v>672.32198282410263</v>
      </c>
      <c r="X74" s="91">
        <v>660.97792109285012</v>
      </c>
      <c r="Y74" s="91">
        <v>894.68869311346555</v>
      </c>
      <c r="Z74" s="91">
        <v>1034.4720483849012</v>
      </c>
      <c r="AA74" s="91">
        <v>1182.0304539056249</v>
      </c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</row>
    <row r="75" spans="1:38" s="11" customFormat="1">
      <c r="A75" s="22" t="s">
        <v>7</v>
      </c>
      <c r="B75" s="64"/>
      <c r="C75" s="59"/>
      <c r="D75" s="59"/>
      <c r="E75" s="60"/>
      <c r="F75" s="91"/>
      <c r="G75" s="91"/>
      <c r="H75" s="91"/>
      <c r="I75" s="29"/>
      <c r="J75" s="27">
        <f>J73/J72</f>
        <v>0.88888411593550798</v>
      </c>
      <c r="K75" s="33">
        <f>K73/K72</f>
        <v>0.90413849227268073</v>
      </c>
      <c r="L75" s="33">
        <f t="shared" ref="L75:Q75" si="45">L73/L72</f>
        <v>0.91727836594970769</v>
      </c>
      <c r="M75" s="33">
        <f t="shared" si="45"/>
        <v>0.91638583311002386</v>
      </c>
      <c r="N75" s="33">
        <f t="shared" si="45"/>
        <v>0.93217411639301528</v>
      </c>
      <c r="O75" s="33">
        <f t="shared" si="45"/>
        <v>0.92569199097658939</v>
      </c>
      <c r="P75" s="33">
        <f t="shared" si="45"/>
        <v>0.93592811550496346</v>
      </c>
      <c r="Q75" s="33">
        <f t="shared" si="45"/>
        <v>0.93273997379697937</v>
      </c>
      <c r="R75" s="27">
        <f>R73/R72</f>
        <v>0.92767346275927554</v>
      </c>
      <c r="S75" s="28">
        <f>S73/S72</f>
        <v>0.93855095569987401</v>
      </c>
      <c r="T75" s="28">
        <f>T73/T72</f>
        <v>0.93203918332197067</v>
      </c>
      <c r="U75" s="28">
        <f>U73/U72</f>
        <v>0.93330808995423264</v>
      </c>
      <c r="V75" s="28">
        <f>V73/V72</f>
        <v>0.95182129002564264</v>
      </c>
      <c r="W75" s="28">
        <f t="shared" ref="W75:X75" si="46">W73/W72</f>
        <v>0.9547464234369013</v>
      </c>
      <c r="X75" s="28">
        <f t="shared" si="46"/>
        <v>0.9496770405050986</v>
      </c>
      <c r="Y75" s="28">
        <f>Y73/Y72</f>
        <v>0.92850091045242111</v>
      </c>
      <c r="Z75" s="28">
        <f>Z73/Z72</f>
        <v>0.92906732041004936</v>
      </c>
      <c r="AA75" s="28">
        <f>AA73/AA72</f>
        <v>1.0588968900806879</v>
      </c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</row>
    <row r="76" spans="1:38" s="11" customFormat="1">
      <c r="A76" s="22" t="s">
        <v>9</v>
      </c>
      <c r="B76" s="64"/>
      <c r="C76" s="59"/>
      <c r="D76" s="59"/>
      <c r="E76" s="60"/>
      <c r="F76" s="91"/>
      <c r="G76" s="91"/>
      <c r="H76" s="91"/>
      <c r="I76" s="95"/>
      <c r="J76" s="27">
        <f>J74/J72</f>
        <v>1.1711458163239064</v>
      </c>
      <c r="K76" s="33">
        <f>K74/K72</f>
        <v>1.1446424259685339</v>
      </c>
      <c r="L76" s="33">
        <f t="shared" ref="L76:Q76" si="47">L74/L72</f>
        <v>1.1252073619200993</v>
      </c>
      <c r="M76" s="33">
        <f t="shared" si="47"/>
        <v>1.1290687056148323</v>
      </c>
      <c r="N76" s="33">
        <f t="shared" si="47"/>
        <v>1.1021063227246344</v>
      </c>
      <c r="O76" s="33">
        <f t="shared" si="47"/>
        <v>1.1122537180525087</v>
      </c>
      <c r="P76" s="33">
        <f t="shared" si="47"/>
        <v>1.0944269148585797</v>
      </c>
      <c r="Q76" s="33">
        <f t="shared" si="47"/>
        <v>1.0975031485997457</v>
      </c>
      <c r="R76" s="27">
        <f>R74/R72</f>
        <v>1.1030328941601535</v>
      </c>
      <c r="S76" s="28">
        <f>S74/S72</f>
        <v>1.0862148754697076</v>
      </c>
      <c r="T76" s="28">
        <f>T74/T72</f>
        <v>1.0963974308371309</v>
      </c>
      <c r="U76" s="28">
        <f>U74/U72</f>
        <v>1.0935761087879885</v>
      </c>
      <c r="V76" s="28">
        <f>V74/V72</f>
        <v>1.0651423499243868</v>
      </c>
      <c r="W76" s="28">
        <f t="shared" ref="W76:Y76" si="48">W74/W72</f>
        <v>1.0587579110166498</v>
      </c>
      <c r="X76" s="28">
        <f t="shared" si="48"/>
        <v>1.0674710582547489</v>
      </c>
      <c r="Y76" s="28">
        <f t="shared" si="48"/>
        <v>1.0985496177166447</v>
      </c>
      <c r="Z76" s="28">
        <f t="shared" ref="Z76:AA76" si="49">Z74/Z72</f>
        <v>1.0969485478926801</v>
      </c>
      <c r="AA76" s="28">
        <f t="shared" si="49"/>
        <v>1.2534186805734344</v>
      </c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</row>
    <row r="77" spans="1:38" s="21" customFormat="1" ht="30.75" customHeight="1">
      <c r="A77" s="108" t="s">
        <v>46</v>
      </c>
      <c r="B77" s="66"/>
      <c r="C77" s="67"/>
      <c r="D77" s="67"/>
      <c r="E77" s="68"/>
      <c r="F77" s="85"/>
      <c r="G77" s="85"/>
      <c r="H77" s="85"/>
      <c r="I77" s="69"/>
      <c r="J77" s="122">
        <v>657490</v>
      </c>
      <c r="K77" s="125">
        <v>858844</v>
      </c>
      <c r="L77" s="125">
        <v>816928</v>
      </c>
      <c r="M77" s="125">
        <v>751650</v>
      </c>
      <c r="N77" s="125">
        <f t="shared" ref="N77:U77" si="50">SUM(N78:N79)</f>
        <v>97733</v>
      </c>
      <c r="O77" s="125">
        <f t="shared" si="50"/>
        <v>97391</v>
      </c>
      <c r="P77" s="125">
        <f t="shared" si="50"/>
        <v>102216</v>
      </c>
      <c r="Q77" s="125">
        <f t="shared" si="50"/>
        <v>105254</v>
      </c>
      <c r="R77" s="122">
        <f t="shared" si="50"/>
        <v>107830</v>
      </c>
      <c r="S77" s="123">
        <f t="shared" si="50"/>
        <v>110520</v>
      </c>
      <c r="T77" s="123">
        <f t="shared" si="50"/>
        <v>107782</v>
      </c>
      <c r="U77" s="123">
        <f t="shared" si="50"/>
        <v>108320</v>
      </c>
      <c r="V77" s="123">
        <f t="shared" ref="V77:AA77" si="51">SUM(V78:V79)</f>
        <v>103888</v>
      </c>
      <c r="W77" s="123">
        <f t="shared" si="51"/>
        <v>103903</v>
      </c>
      <c r="X77" s="123">
        <f t="shared" si="51"/>
        <v>102190</v>
      </c>
      <c r="Y77" s="123">
        <f t="shared" si="51"/>
        <v>99810</v>
      </c>
      <c r="Z77" s="123">
        <f t="shared" si="51"/>
        <v>97057</v>
      </c>
      <c r="AA77" s="123">
        <f t="shared" si="51"/>
        <v>93672</v>
      </c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</row>
    <row r="78" spans="1:38" s="11" customFormat="1">
      <c r="A78" s="22" t="s">
        <v>6</v>
      </c>
      <c r="B78" s="64"/>
      <c r="C78" s="59"/>
      <c r="D78" s="59"/>
      <c r="E78" s="60"/>
      <c r="F78" s="91"/>
      <c r="G78" s="91"/>
      <c r="H78" s="91"/>
      <c r="I78" s="73"/>
      <c r="J78" s="8">
        <f>J77-J79</f>
        <v>657179</v>
      </c>
      <c r="K78" s="84">
        <f>K77-K79</f>
        <v>840010</v>
      </c>
      <c r="L78" s="84">
        <f>L77-L79</f>
        <v>796032</v>
      </c>
      <c r="M78" s="84">
        <f>M77-M79</f>
        <v>730343</v>
      </c>
      <c r="N78" s="9">
        <v>82765</v>
      </c>
      <c r="O78" s="9">
        <v>81431</v>
      </c>
      <c r="P78" s="9">
        <v>83982</v>
      </c>
      <c r="Q78" s="9">
        <v>86160</v>
      </c>
      <c r="R78" s="9">
        <v>86890</v>
      </c>
      <c r="S78" s="9">
        <v>88719</v>
      </c>
      <c r="T78" s="9">
        <v>85992</v>
      </c>
      <c r="U78" s="9">
        <v>86003</v>
      </c>
      <c r="V78" s="9">
        <v>81894</v>
      </c>
      <c r="W78" s="9">
        <v>81605</v>
      </c>
      <c r="X78" s="9">
        <v>79826</v>
      </c>
      <c r="Y78" s="9">
        <v>77325</v>
      </c>
      <c r="Z78" s="9">
        <v>75148</v>
      </c>
      <c r="AA78" s="9">
        <v>72193</v>
      </c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</row>
    <row r="79" spans="1:38" s="11" customFormat="1">
      <c r="A79" s="22" t="s">
        <v>8</v>
      </c>
      <c r="B79" s="64"/>
      <c r="C79" s="59"/>
      <c r="D79" s="59"/>
      <c r="E79" s="60"/>
      <c r="F79" s="91"/>
      <c r="G79" s="91"/>
      <c r="H79" s="91"/>
      <c r="I79" s="73"/>
      <c r="J79" s="8">
        <v>311</v>
      </c>
      <c r="K79" s="84">
        <v>18834</v>
      </c>
      <c r="L79" s="84">
        <v>20896</v>
      </c>
      <c r="M79" s="84">
        <v>21307</v>
      </c>
      <c r="N79" s="9">
        <v>14968</v>
      </c>
      <c r="O79" s="9">
        <v>15960</v>
      </c>
      <c r="P79" s="9">
        <v>18234</v>
      </c>
      <c r="Q79" s="9">
        <v>19094</v>
      </c>
      <c r="R79" s="9">
        <v>20940</v>
      </c>
      <c r="S79" s="9">
        <v>21801</v>
      </c>
      <c r="T79" s="9">
        <v>21790</v>
      </c>
      <c r="U79" s="9">
        <v>22317</v>
      </c>
      <c r="V79" s="9">
        <v>21994</v>
      </c>
      <c r="W79" s="9">
        <v>22298</v>
      </c>
      <c r="X79" s="9">
        <v>22364</v>
      </c>
      <c r="Y79" s="9">
        <v>22485</v>
      </c>
      <c r="Z79" s="9">
        <v>21909</v>
      </c>
      <c r="AA79" s="9">
        <v>21479</v>
      </c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</row>
    <row r="80" spans="1:38" s="11" customFormat="1">
      <c r="A80" s="22" t="s">
        <v>7</v>
      </c>
      <c r="B80" s="64"/>
      <c r="C80" s="59"/>
      <c r="D80" s="59"/>
      <c r="E80" s="60"/>
      <c r="F80" s="91"/>
      <c r="G80" s="91"/>
      <c r="H80" s="91"/>
      <c r="I80" s="73"/>
      <c r="J80" s="133">
        <f t="shared" ref="J80:R80" si="52">J78/J77</f>
        <v>0.99952698900363501</v>
      </c>
      <c r="K80" s="33">
        <f>K78/K77</f>
        <v>0.97807052270260952</v>
      </c>
      <c r="L80" s="33">
        <f t="shared" si="52"/>
        <v>0.97442124642563355</v>
      </c>
      <c r="M80" s="33">
        <f t="shared" si="52"/>
        <v>0.97165303000066516</v>
      </c>
      <c r="N80" s="33">
        <f t="shared" si="52"/>
        <v>0.84684804518432877</v>
      </c>
      <c r="O80" s="33">
        <f t="shared" si="52"/>
        <v>0.8361244878890246</v>
      </c>
      <c r="P80" s="33">
        <f t="shared" si="52"/>
        <v>0.82161305470767787</v>
      </c>
      <c r="Q80" s="33">
        <f t="shared" si="52"/>
        <v>0.8185912174359169</v>
      </c>
      <c r="R80" s="27">
        <f t="shared" si="52"/>
        <v>0.80580543448020037</v>
      </c>
      <c r="S80" s="28">
        <f>S78/S77</f>
        <v>0.80274158523344186</v>
      </c>
      <c r="T80" s="28">
        <f>T78/T77</f>
        <v>0.79783266222560356</v>
      </c>
      <c r="U80" s="28">
        <f>U78/U77</f>
        <v>0.7939715657311669</v>
      </c>
      <c r="V80" s="28">
        <f>V78/V77</f>
        <v>0.78829123671646384</v>
      </c>
      <c r="W80" s="28">
        <f>W78/W77</f>
        <v>0.78539599434087559</v>
      </c>
      <c r="X80" s="28">
        <f t="shared" ref="X80:Y80" si="53">X78/X77</f>
        <v>0.78115275467266854</v>
      </c>
      <c r="Y80" s="28">
        <f t="shared" si="53"/>
        <v>0.77472197174631796</v>
      </c>
      <c r="Z80" s="28">
        <f t="shared" ref="Z80:AA80" si="54">Z78/Z77</f>
        <v>0.77426666804042987</v>
      </c>
      <c r="AA80" s="28">
        <f t="shared" si="54"/>
        <v>0.77069988897429331</v>
      </c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</row>
    <row r="81" spans="1:38" s="11" customFormat="1">
      <c r="A81" s="45" t="s">
        <v>9</v>
      </c>
      <c r="B81" s="75"/>
      <c r="C81" s="76"/>
      <c r="D81" s="76"/>
      <c r="E81" s="77"/>
      <c r="F81" s="128"/>
      <c r="G81" s="128"/>
      <c r="H81" s="128"/>
      <c r="I81" s="78"/>
      <c r="J81" s="134">
        <f t="shared" ref="J81:T81" si="55">1-J80</f>
        <v>4.7301099636498645E-4</v>
      </c>
      <c r="K81" s="51">
        <f>1-K80</f>
        <v>2.1929477297390476E-2</v>
      </c>
      <c r="L81" s="51">
        <f t="shared" si="55"/>
        <v>2.5578753574366453E-2</v>
      </c>
      <c r="M81" s="51">
        <f t="shared" si="55"/>
        <v>2.8346969999334837E-2</v>
      </c>
      <c r="N81" s="51">
        <f t="shared" si="55"/>
        <v>0.15315195481567123</v>
      </c>
      <c r="O81" s="51">
        <f t="shared" si="55"/>
        <v>0.1638755121109754</v>
      </c>
      <c r="P81" s="51">
        <f t="shared" si="55"/>
        <v>0.17838694529232213</v>
      </c>
      <c r="Q81" s="51">
        <f t="shared" si="55"/>
        <v>0.1814087825640831</v>
      </c>
      <c r="R81" s="50">
        <f t="shared" si="55"/>
        <v>0.19419456551979963</v>
      </c>
      <c r="S81" s="48">
        <f t="shared" si="55"/>
        <v>0.19725841476655814</v>
      </c>
      <c r="T81" s="48">
        <f t="shared" si="55"/>
        <v>0.20216733777439644</v>
      </c>
      <c r="U81" s="48">
        <f t="shared" ref="U81:Z81" si="56">1-U80</f>
        <v>0.2060284342688331</v>
      </c>
      <c r="V81" s="48">
        <f t="shared" si="56"/>
        <v>0.21170876328353616</v>
      </c>
      <c r="W81" s="48">
        <f t="shared" si="56"/>
        <v>0.21460400565912441</v>
      </c>
      <c r="X81" s="48">
        <f t="shared" si="56"/>
        <v>0.21884724532733146</v>
      </c>
      <c r="Y81" s="48">
        <f t="shared" si="56"/>
        <v>0.22527802825368204</v>
      </c>
      <c r="Z81" s="48">
        <f t="shared" si="56"/>
        <v>0.22573333195957013</v>
      </c>
      <c r="AA81" s="48">
        <f t="shared" ref="AA81" si="57">1-AA80</f>
        <v>0.22930011102570669</v>
      </c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</row>
    <row r="82" spans="1:38" s="21" customFormat="1" ht="30.75" customHeight="1">
      <c r="A82" s="108" t="s">
        <v>45</v>
      </c>
      <c r="B82" s="66"/>
      <c r="C82" s="67"/>
      <c r="D82" s="67"/>
      <c r="E82" s="68"/>
      <c r="F82" s="85"/>
      <c r="G82" s="85"/>
      <c r="H82" s="85"/>
      <c r="I82" s="69"/>
      <c r="J82" s="122">
        <v>336523</v>
      </c>
      <c r="K82" s="125">
        <v>558219</v>
      </c>
      <c r="L82" s="125">
        <v>604858</v>
      </c>
      <c r="M82" s="125">
        <v>582915</v>
      </c>
      <c r="N82" s="125">
        <f t="shared" ref="N82:U82" si="58">SUM(N83:N84)</f>
        <v>91678</v>
      </c>
      <c r="O82" s="125">
        <f t="shared" si="58"/>
        <v>86463</v>
      </c>
      <c r="P82" s="125">
        <f t="shared" si="58"/>
        <v>85420</v>
      </c>
      <c r="Q82" s="125">
        <f t="shared" si="58"/>
        <v>88212</v>
      </c>
      <c r="R82" s="122">
        <f t="shared" si="58"/>
        <v>90773</v>
      </c>
      <c r="S82" s="123">
        <f t="shared" si="58"/>
        <v>92048</v>
      </c>
      <c r="T82" s="123">
        <f t="shared" si="58"/>
        <v>92976</v>
      </c>
      <c r="U82" s="123">
        <f t="shared" si="58"/>
        <v>92569</v>
      </c>
      <c r="V82" s="123">
        <f t="shared" ref="V82:AA82" si="59">SUM(V83:V84)</f>
        <v>87833</v>
      </c>
      <c r="W82" s="123">
        <f t="shared" si="59"/>
        <v>86083</v>
      </c>
      <c r="X82" s="123">
        <f t="shared" si="59"/>
        <v>85072</v>
      </c>
      <c r="Y82" s="123">
        <f t="shared" si="59"/>
        <v>84049</v>
      </c>
      <c r="Z82" s="123">
        <f t="shared" si="59"/>
        <v>82160</v>
      </c>
      <c r="AA82" s="123">
        <f t="shared" si="59"/>
        <v>79208</v>
      </c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</row>
    <row r="83" spans="1:38" s="11" customFormat="1">
      <c r="A83" s="22" t="s">
        <v>6</v>
      </c>
      <c r="B83" s="64"/>
      <c r="C83" s="59"/>
      <c r="D83" s="59"/>
      <c r="E83" s="60"/>
      <c r="F83" s="91"/>
      <c r="G83" s="91"/>
      <c r="H83" s="91"/>
      <c r="I83" s="73"/>
      <c r="J83" s="8">
        <f>J82-J84</f>
        <v>333807</v>
      </c>
      <c r="K83" s="84">
        <f>K82-K84</f>
        <v>553541</v>
      </c>
      <c r="L83" s="84">
        <f>L82-L84</f>
        <v>599131</v>
      </c>
      <c r="M83" s="84">
        <v>576776</v>
      </c>
      <c r="N83" s="9">
        <v>90547</v>
      </c>
      <c r="O83" s="9">
        <v>85370</v>
      </c>
      <c r="P83" s="9">
        <v>84246</v>
      </c>
      <c r="Q83" s="9">
        <v>87011</v>
      </c>
      <c r="R83" s="9">
        <v>89623</v>
      </c>
      <c r="S83" s="9">
        <v>90933</v>
      </c>
      <c r="T83" s="9">
        <v>92037</v>
      </c>
      <c r="U83" s="9">
        <v>91750</v>
      </c>
      <c r="V83" s="9">
        <v>87098</v>
      </c>
      <c r="W83" s="9">
        <v>85356</v>
      </c>
      <c r="X83" s="9">
        <v>84187</v>
      </c>
      <c r="Y83" s="9">
        <v>83132</v>
      </c>
      <c r="Z83" s="9">
        <v>81313</v>
      </c>
      <c r="AA83" s="9">
        <v>78502</v>
      </c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</row>
    <row r="84" spans="1:38" s="11" customFormat="1">
      <c r="A84" s="22" t="s">
        <v>8</v>
      </c>
      <c r="B84" s="64"/>
      <c r="C84" s="59"/>
      <c r="D84" s="59"/>
      <c r="E84" s="60"/>
      <c r="F84" s="91"/>
      <c r="G84" s="91"/>
      <c r="H84" s="91"/>
      <c r="I84" s="73"/>
      <c r="J84" s="8">
        <v>2716</v>
      </c>
      <c r="K84" s="84">
        <v>4678</v>
      </c>
      <c r="L84" s="84">
        <v>5727</v>
      </c>
      <c r="M84" s="84">
        <v>6139</v>
      </c>
      <c r="N84" s="9">
        <v>1131</v>
      </c>
      <c r="O84" s="9">
        <v>1093</v>
      </c>
      <c r="P84" s="9">
        <v>1174</v>
      </c>
      <c r="Q84" s="9">
        <v>1201</v>
      </c>
      <c r="R84" s="9">
        <v>1150</v>
      </c>
      <c r="S84" s="9">
        <v>1115</v>
      </c>
      <c r="T84" s="9">
        <v>939</v>
      </c>
      <c r="U84" s="9">
        <v>819</v>
      </c>
      <c r="V84" s="9">
        <v>735</v>
      </c>
      <c r="W84" s="9">
        <v>727</v>
      </c>
      <c r="X84" s="9">
        <v>885</v>
      </c>
      <c r="Y84" s="9">
        <v>917</v>
      </c>
      <c r="Z84" s="9">
        <v>847</v>
      </c>
      <c r="AA84" s="9">
        <v>706</v>
      </c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</row>
    <row r="85" spans="1:38" s="11" customFormat="1">
      <c r="A85" s="22" t="s">
        <v>7</v>
      </c>
      <c r="B85" s="64"/>
      <c r="C85" s="59"/>
      <c r="D85" s="59"/>
      <c r="E85" s="60"/>
      <c r="F85" s="91"/>
      <c r="G85" s="91"/>
      <c r="H85" s="91"/>
      <c r="I85" s="73"/>
      <c r="J85" s="133">
        <f>J83/J82</f>
        <v>0.99192922920573035</v>
      </c>
      <c r="K85" s="33">
        <f>K83/K82</f>
        <v>0.99161977646765875</v>
      </c>
      <c r="L85" s="33">
        <f t="shared" ref="L85:Q85" si="60">L83/L82</f>
        <v>0.99053166197686071</v>
      </c>
      <c r="M85" s="33">
        <f t="shared" si="60"/>
        <v>0.98946844737225836</v>
      </c>
      <c r="N85" s="33">
        <f t="shared" si="60"/>
        <v>0.98766334344117457</v>
      </c>
      <c r="O85" s="33">
        <f t="shared" si="60"/>
        <v>0.98735875461179923</v>
      </c>
      <c r="P85" s="33">
        <f t="shared" si="60"/>
        <v>0.98625614610161549</v>
      </c>
      <c r="Q85" s="33">
        <f t="shared" si="60"/>
        <v>0.98638507232576067</v>
      </c>
      <c r="R85" s="27">
        <f>R83/R82</f>
        <v>0.98733103455873439</v>
      </c>
      <c r="S85" s="28">
        <f>S83/S82</f>
        <v>0.9878867547366591</v>
      </c>
      <c r="T85" s="28">
        <f>T83/T82</f>
        <v>0.98990061951471342</v>
      </c>
      <c r="U85" s="28">
        <f>U83/U82</f>
        <v>0.99115254566863642</v>
      </c>
      <c r="V85" s="28">
        <f>V83/V82</f>
        <v>0.99163184680017757</v>
      </c>
      <c r="W85" s="28">
        <f t="shared" ref="W85:Y85" si="61">W83/W82</f>
        <v>0.99155466236074485</v>
      </c>
      <c r="X85" s="28">
        <f t="shared" si="61"/>
        <v>0.98959704720707165</v>
      </c>
      <c r="Y85" s="28">
        <f t="shared" si="61"/>
        <v>0.98908969767635546</v>
      </c>
      <c r="Z85" s="28">
        <f t="shared" ref="Z85:AA85" si="62">Z83/Z82</f>
        <v>0.98969084712755595</v>
      </c>
      <c r="AA85" s="28">
        <f t="shared" si="62"/>
        <v>0.99108675891324105</v>
      </c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</row>
    <row r="86" spans="1:38" s="11" customFormat="1">
      <c r="A86" s="45" t="s">
        <v>9</v>
      </c>
      <c r="B86" s="75"/>
      <c r="C86" s="76"/>
      <c r="D86" s="76"/>
      <c r="E86" s="77"/>
      <c r="F86" s="128"/>
      <c r="G86" s="128"/>
      <c r="H86" s="128"/>
      <c r="I86" s="78"/>
      <c r="J86" s="134">
        <f>J84/J82</f>
        <v>8.0707707942696341E-3</v>
      </c>
      <c r="K86" s="51">
        <f>K84/K82</f>
        <v>8.3802235323412501E-3</v>
      </c>
      <c r="L86" s="51">
        <f t="shared" ref="L86:Q86" si="63">L84/L82</f>
        <v>9.4683380231393149E-3</v>
      </c>
      <c r="M86" s="51">
        <f t="shared" si="63"/>
        <v>1.0531552627741608E-2</v>
      </c>
      <c r="N86" s="51">
        <f t="shared" si="63"/>
        <v>1.2336656558825454E-2</v>
      </c>
      <c r="O86" s="51">
        <f t="shared" si="63"/>
        <v>1.2641245388200733E-2</v>
      </c>
      <c r="P86" s="51">
        <f t="shared" si="63"/>
        <v>1.3743853898384454E-2</v>
      </c>
      <c r="Q86" s="51">
        <f t="shared" si="63"/>
        <v>1.3614927674239332E-2</v>
      </c>
      <c r="R86" s="50">
        <f>R84/R82</f>
        <v>1.2668965441265575E-2</v>
      </c>
      <c r="S86" s="48">
        <f>S84/S82</f>
        <v>1.2113245263340866E-2</v>
      </c>
      <c r="T86" s="48">
        <f>T84/T82</f>
        <v>1.0099380485286526E-2</v>
      </c>
      <c r="U86" s="48">
        <f>U84/U82</f>
        <v>8.8474543313636321E-3</v>
      </c>
      <c r="V86" s="48">
        <f>V84/V82</f>
        <v>8.368153199822391E-3</v>
      </c>
      <c r="W86" s="48">
        <f t="shared" ref="W86:Y86" si="64">W84/W82</f>
        <v>8.4453376392551373E-3</v>
      </c>
      <c r="X86" s="48">
        <f t="shared" si="64"/>
        <v>1.0402952792928343E-2</v>
      </c>
      <c r="Y86" s="48">
        <f t="shared" si="64"/>
        <v>1.091030232364454E-2</v>
      </c>
      <c r="Z86" s="48">
        <f t="shared" ref="Z86:AA86" si="65">Z84/Z82</f>
        <v>1.0309152872444011E-2</v>
      </c>
      <c r="AA86" s="48">
        <f t="shared" si="65"/>
        <v>8.9132410867589131E-3</v>
      </c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</row>
    <row r="87" spans="1:38" s="11" customFormat="1" ht="25.5">
      <c r="A87" s="101" t="s">
        <v>44</v>
      </c>
      <c r="B87" s="102"/>
      <c r="C87" s="54"/>
      <c r="D87" s="54"/>
      <c r="E87" s="58"/>
      <c r="F87" s="114"/>
      <c r="G87" s="114"/>
      <c r="H87" s="114"/>
      <c r="I87" s="126"/>
      <c r="J87" s="81"/>
      <c r="K87" s="83"/>
      <c r="L87" s="83"/>
      <c r="M87" s="83"/>
      <c r="N87" s="83"/>
      <c r="O87" s="83"/>
      <c r="P87" s="83">
        <f t="shared" ref="P87:U87" si="66">SUM(P88:P89)</f>
        <v>91</v>
      </c>
      <c r="Q87" s="83">
        <f t="shared" si="66"/>
        <v>116</v>
      </c>
      <c r="R87" s="81">
        <f t="shared" si="66"/>
        <v>105</v>
      </c>
      <c r="S87" s="82">
        <f t="shared" si="66"/>
        <v>103</v>
      </c>
      <c r="T87" s="82">
        <f t="shared" si="66"/>
        <v>426</v>
      </c>
      <c r="U87" s="82">
        <f t="shared" si="66"/>
        <v>704</v>
      </c>
      <c r="V87" s="123">
        <f t="shared" ref="V87:AA87" si="67">SUM(V88:V89)</f>
        <v>626</v>
      </c>
      <c r="W87" s="123">
        <f t="shared" si="67"/>
        <v>543</v>
      </c>
      <c r="X87" s="123">
        <f t="shared" si="67"/>
        <v>513</v>
      </c>
      <c r="Y87" s="123">
        <f t="shared" si="67"/>
        <v>492</v>
      </c>
      <c r="Z87" s="123">
        <f t="shared" si="67"/>
        <v>527</v>
      </c>
      <c r="AA87" s="123">
        <f t="shared" si="67"/>
        <v>528</v>
      </c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</row>
    <row r="88" spans="1:38" s="11" customFormat="1">
      <c r="A88" s="22" t="s">
        <v>6</v>
      </c>
      <c r="B88" s="64"/>
      <c r="C88" s="59"/>
      <c r="D88" s="59"/>
      <c r="E88" s="60"/>
      <c r="F88" s="91"/>
      <c r="G88" s="91"/>
      <c r="H88" s="91"/>
      <c r="I88" s="73"/>
      <c r="J88" s="8"/>
      <c r="K88" s="84"/>
      <c r="L88" s="84"/>
      <c r="M88" s="84"/>
      <c r="N88" s="84"/>
      <c r="O88" s="84"/>
      <c r="P88" s="9">
        <v>90</v>
      </c>
      <c r="Q88" s="9">
        <v>115</v>
      </c>
      <c r="R88" s="9">
        <v>105</v>
      </c>
      <c r="S88" s="9">
        <v>103</v>
      </c>
      <c r="T88" s="9">
        <v>424</v>
      </c>
      <c r="U88" s="9">
        <v>697</v>
      </c>
      <c r="V88" s="9">
        <v>621</v>
      </c>
      <c r="W88" s="9">
        <v>539</v>
      </c>
      <c r="X88" s="9">
        <v>508</v>
      </c>
      <c r="Y88" s="9">
        <v>488</v>
      </c>
      <c r="Z88" s="9">
        <v>523</v>
      </c>
      <c r="AA88" s="9">
        <v>518</v>
      </c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</row>
    <row r="89" spans="1:38" s="11" customFormat="1">
      <c r="A89" s="22" t="s">
        <v>8</v>
      </c>
      <c r="B89" s="64"/>
      <c r="C89" s="59"/>
      <c r="D89" s="59"/>
      <c r="E89" s="60"/>
      <c r="F89" s="91"/>
      <c r="G89" s="91"/>
      <c r="H89" s="91"/>
      <c r="I89" s="73"/>
      <c r="J89" s="8"/>
      <c r="K89" s="84"/>
      <c r="L89" s="84"/>
      <c r="M89" s="84"/>
      <c r="N89" s="84"/>
      <c r="O89" s="74"/>
      <c r="P89" s="84">
        <v>1</v>
      </c>
      <c r="Q89" s="84">
        <v>1</v>
      </c>
      <c r="R89" s="8"/>
      <c r="S89" s="9"/>
      <c r="T89" s="9">
        <v>2</v>
      </c>
      <c r="U89" s="9">
        <v>7</v>
      </c>
      <c r="V89" s="9">
        <v>5</v>
      </c>
      <c r="W89" s="9">
        <v>4</v>
      </c>
      <c r="X89" s="9">
        <v>5</v>
      </c>
      <c r="Y89" s="9">
        <v>4</v>
      </c>
      <c r="Z89" s="9">
        <v>4</v>
      </c>
      <c r="AA89" s="9">
        <v>10</v>
      </c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</row>
    <row r="90" spans="1:38" s="11" customFormat="1">
      <c r="A90" s="22" t="s">
        <v>7</v>
      </c>
      <c r="B90" s="64"/>
      <c r="C90" s="59"/>
      <c r="D90" s="59"/>
      <c r="E90" s="60"/>
      <c r="F90" s="91"/>
      <c r="G90" s="91"/>
      <c r="H90" s="91"/>
      <c r="I90" s="73"/>
      <c r="J90" s="27"/>
      <c r="K90" s="33"/>
      <c r="L90" s="33"/>
      <c r="M90" s="33"/>
      <c r="N90" s="33"/>
      <c r="O90" s="33"/>
      <c r="P90" s="33">
        <f t="shared" ref="P90:U90" si="68">P88/P87</f>
        <v>0.98901098901098905</v>
      </c>
      <c r="Q90" s="33">
        <f t="shared" si="68"/>
        <v>0.99137931034482762</v>
      </c>
      <c r="R90" s="27">
        <f t="shared" si="68"/>
        <v>1</v>
      </c>
      <c r="S90" s="28">
        <f t="shared" si="68"/>
        <v>1</v>
      </c>
      <c r="T90" s="28">
        <f t="shared" si="68"/>
        <v>0.99530516431924887</v>
      </c>
      <c r="U90" s="28">
        <f t="shared" si="68"/>
        <v>0.99005681818181823</v>
      </c>
      <c r="V90" s="28">
        <f t="shared" ref="V90:AA90" si="69">V88/V87</f>
        <v>0.99201277955271561</v>
      </c>
      <c r="W90" s="28">
        <f t="shared" si="69"/>
        <v>0.99263351749539597</v>
      </c>
      <c r="X90" s="28">
        <f t="shared" si="69"/>
        <v>0.99025341130604283</v>
      </c>
      <c r="Y90" s="28">
        <f t="shared" si="69"/>
        <v>0.99186991869918695</v>
      </c>
      <c r="Z90" s="28">
        <f t="shared" si="69"/>
        <v>0.99240986717267554</v>
      </c>
      <c r="AA90" s="28">
        <f t="shared" si="69"/>
        <v>0.98106060606060608</v>
      </c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</row>
    <row r="91" spans="1:38" s="11" customFormat="1">
      <c r="A91" s="22" t="s">
        <v>9</v>
      </c>
      <c r="B91" s="64"/>
      <c r="C91" s="59"/>
      <c r="D91" s="59"/>
      <c r="E91" s="60"/>
      <c r="F91" s="91"/>
      <c r="G91" s="91"/>
      <c r="H91" s="91"/>
      <c r="I91" s="73"/>
      <c r="J91" s="27"/>
      <c r="K91" s="33"/>
      <c r="L91" s="33"/>
      <c r="M91" s="33"/>
      <c r="N91" s="33"/>
      <c r="O91" s="33"/>
      <c r="P91" s="33">
        <f t="shared" ref="P91:U91" si="70">P89/P87</f>
        <v>1.098901098901099E-2</v>
      </c>
      <c r="Q91" s="33">
        <f t="shared" si="70"/>
        <v>8.6206896551724137E-3</v>
      </c>
      <c r="R91" s="27"/>
      <c r="S91" s="28"/>
      <c r="T91" s="28">
        <f t="shared" si="70"/>
        <v>4.6948356807511738E-3</v>
      </c>
      <c r="U91" s="28">
        <f t="shared" si="70"/>
        <v>9.943181818181818E-3</v>
      </c>
      <c r="V91" s="28">
        <f t="shared" ref="V91:AA91" si="71">V89/V87</f>
        <v>7.9872204472843447E-3</v>
      </c>
      <c r="W91" s="135">
        <f t="shared" si="71"/>
        <v>7.3664825046040518E-3</v>
      </c>
      <c r="X91" s="28">
        <f t="shared" si="71"/>
        <v>9.7465886939571145E-3</v>
      </c>
      <c r="Y91" s="28">
        <f t="shared" si="71"/>
        <v>8.130081300813009E-3</v>
      </c>
      <c r="Z91" s="28">
        <f t="shared" si="71"/>
        <v>7.5901328273244783E-3</v>
      </c>
      <c r="AA91" s="28">
        <f t="shared" si="71"/>
        <v>1.893939393939394E-2</v>
      </c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</row>
    <row r="92" spans="1:38" s="11" customFormat="1" ht="38.25">
      <c r="A92" s="136" t="s">
        <v>58</v>
      </c>
      <c r="B92" s="137"/>
      <c r="C92" s="137"/>
      <c r="D92" s="137"/>
      <c r="E92" s="138"/>
      <c r="F92" s="139"/>
      <c r="G92" s="139"/>
      <c r="H92" s="139"/>
      <c r="I92" s="140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2">
        <v>1370</v>
      </c>
      <c r="Y92" s="142">
        <v>3501</v>
      </c>
      <c r="Z92" s="142">
        <v>2843</v>
      </c>
      <c r="AA92" s="142">
        <v>2059</v>
      </c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</row>
    <row r="93" spans="1:38" s="11" customFormat="1">
      <c r="A93" s="64"/>
      <c r="B93" s="64"/>
      <c r="C93" s="64"/>
      <c r="D93" s="64"/>
      <c r="E93" s="62"/>
      <c r="F93" s="89"/>
      <c r="G93" s="89"/>
      <c r="H93" s="89"/>
      <c r="I93" s="143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1"/>
      <c r="Z93" s="1"/>
      <c r="AA93" s="1"/>
      <c r="AB93" s="1"/>
      <c r="AC93" s="1"/>
      <c r="AD93" s="1"/>
      <c r="AE93" s="1"/>
      <c r="AF93" s="1"/>
      <c r="AG93" s="1"/>
    </row>
    <row r="94" spans="1:38" s="11" customFormat="1">
      <c r="A94" s="152" t="s">
        <v>68</v>
      </c>
      <c r="B94" s="153"/>
      <c r="C94" s="153"/>
      <c r="D94" s="153"/>
      <c r="E94" s="153"/>
      <c r="F94" s="153"/>
      <c r="G94" s="153"/>
      <c r="H94" s="62"/>
      <c r="I94" s="64"/>
      <c r="J94" s="10"/>
      <c r="K94" s="10"/>
      <c r="L94" s="8"/>
      <c r="M94" s="143"/>
      <c r="N94" s="143"/>
      <c r="O94" s="143"/>
      <c r="P94" s="144"/>
      <c r="Y94" s="1"/>
      <c r="Z94" s="1"/>
      <c r="AA94" s="1"/>
      <c r="AB94" s="1"/>
      <c r="AC94" s="1"/>
      <c r="AD94" s="1"/>
      <c r="AE94" s="1"/>
      <c r="AF94" s="1"/>
      <c r="AG94" s="1"/>
    </row>
    <row r="95" spans="1:38" s="11" customFormat="1">
      <c r="A95" s="145" t="s">
        <v>48</v>
      </c>
      <c r="B95" s="146"/>
      <c r="C95" s="146"/>
      <c r="D95" s="146"/>
      <c r="E95" s="146"/>
      <c r="F95" s="146"/>
      <c r="G95" s="146"/>
      <c r="H95" s="62"/>
      <c r="I95" s="64"/>
      <c r="J95" s="10"/>
      <c r="K95" s="10"/>
      <c r="L95" s="8"/>
      <c r="M95" s="143"/>
      <c r="N95" s="143"/>
      <c r="O95" s="143"/>
      <c r="P95" s="144"/>
      <c r="Y95" s="1"/>
      <c r="Z95" s="1"/>
      <c r="AA95" s="1"/>
      <c r="AB95" s="1"/>
      <c r="AC95" s="1"/>
      <c r="AD95" s="1"/>
      <c r="AE95" s="1"/>
      <c r="AF95" s="1"/>
      <c r="AG95" s="1"/>
    </row>
    <row r="96" spans="1:38" s="11" customFormat="1">
      <c r="A96" s="147" t="s">
        <v>49</v>
      </c>
      <c r="B96" s="146"/>
      <c r="C96" s="146"/>
      <c r="D96" s="146"/>
      <c r="E96" s="146"/>
      <c r="F96" s="146"/>
      <c r="G96" s="146"/>
      <c r="H96" s="62"/>
      <c r="I96" s="64"/>
      <c r="J96" s="10"/>
      <c r="K96" s="10"/>
      <c r="L96" s="8"/>
      <c r="M96" s="143"/>
      <c r="N96" s="143"/>
      <c r="O96" s="143"/>
      <c r="P96" s="144"/>
      <c r="Y96" s="1"/>
      <c r="Z96" s="1"/>
      <c r="AA96" s="1"/>
      <c r="AB96" s="1"/>
      <c r="AC96" s="1"/>
      <c r="AD96" s="1"/>
      <c r="AE96" s="1"/>
      <c r="AF96" s="1"/>
      <c r="AG96" s="1"/>
    </row>
    <row r="97" spans="1:33" s="11" customFormat="1">
      <c r="A97" s="148" t="s">
        <v>65</v>
      </c>
      <c r="B97" s="146"/>
      <c r="C97" s="146"/>
      <c r="D97" s="146"/>
      <c r="E97" s="146"/>
      <c r="F97" s="146"/>
      <c r="G97" s="146"/>
      <c r="H97" s="62"/>
      <c r="I97" s="64"/>
      <c r="J97" s="10"/>
      <c r="K97" s="10"/>
      <c r="L97" s="8"/>
      <c r="M97" s="143"/>
      <c r="N97" s="143"/>
      <c r="O97" s="143"/>
      <c r="P97" s="144"/>
      <c r="Y97" s="1"/>
      <c r="Z97" s="1"/>
      <c r="AA97" s="1"/>
      <c r="AB97" s="1"/>
      <c r="AC97" s="1"/>
      <c r="AD97" s="1"/>
      <c r="AE97" s="1"/>
      <c r="AF97" s="1"/>
      <c r="AG97" s="1"/>
    </row>
    <row r="98" spans="1:33" s="11" customFormat="1">
      <c r="A98" s="148" t="s">
        <v>59</v>
      </c>
      <c r="B98" s="146"/>
      <c r="C98" s="146"/>
      <c r="D98" s="146"/>
      <c r="E98" s="146"/>
      <c r="F98" s="146"/>
      <c r="G98" s="146"/>
      <c r="H98" s="62"/>
      <c r="I98" s="64"/>
      <c r="J98" s="10"/>
      <c r="K98" s="10"/>
      <c r="L98" s="8"/>
      <c r="M98" s="143"/>
      <c r="N98" s="143"/>
      <c r="O98" s="143"/>
      <c r="P98" s="144"/>
      <c r="Y98" s="1"/>
      <c r="Z98" s="1"/>
      <c r="AA98" s="1"/>
      <c r="AB98" s="1"/>
      <c r="AC98" s="1"/>
      <c r="AD98" s="1"/>
      <c r="AE98" s="1"/>
      <c r="AF98" s="1"/>
      <c r="AG98" s="1"/>
    </row>
    <row r="99" spans="1:33" s="11" customFormat="1">
      <c r="A99" s="148" t="s">
        <v>60</v>
      </c>
      <c r="B99" s="146"/>
      <c r="C99" s="146"/>
      <c r="D99" s="146"/>
      <c r="E99" s="146"/>
      <c r="F99" s="146"/>
      <c r="G99" s="146"/>
      <c r="H99" s="62"/>
      <c r="I99" s="64"/>
      <c r="J99" s="10"/>
      <c r="K99" s="10"/>
      <c r="L99" s="8"/>
      <c r="M99" s="143"/>
      <c r="N99" s="143"/>
      <c r="O99" s="143"/>
      <c r="P99" s="144"/>
      <c r="Y99" s="1"/>
      <c r="Z99" s="1"/>
      <c r="AA99" s="1"/>
      <c r="AB99" s="1"/>
      <c r="AC99" s="1"/>
      <c r="AD99" s="1"/>
      <c r="AE99" s="1"/>
      <c r="AF99" s="1"/>
      <c r="AG99" s="1"/>
    </row>
    <row r="100" spans="1:33" s="11" customFormat="1">
      <c r="A100" s="148" t="s">
        <v>63</v>
      </c>
      <c r="B100" s="146"/>
      <c r="C100" s="146"/>
      <c r="D100" s="146"/>
      <c r="E100" s="146"/>
      <c r="F100" s="146"/>
      <c r="G100" s="146"/>
      <c r="H100" s="62"/>
      <c r="I100" s="64"/>
      <c r="J100" s="10"/>
      <c r="K100" s="10"/>
      <c r="L100" s="8"/>
      <c r="M100" s="143"/>
      <c r="N100" s="143"/>
      <c r="O100" s="143"/>
      <c r="P100" s="144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s="11" customFormat="1">
      <c r="A101" s="148"/>
      <c r="B101" s="146"/>
      <c r="C101" s="146"/>
      <c r="D101" s="146"/>
      <c r="E101" s="146"/>
      <c r="F101" s="146"/>
      <c r="G101" s="146"/>
      <c r="H101" s="62"/>
      <c r="I101" s="64"/>
      <c r="J101" s="10"/>
      <c r="K101" s="10"/>
      <c r="L101" s="8"/>
      <c r="M101" s="143"/>
      <c r="N101" s="143"/>
      <c r="O101" s="143"/>
      <c r="P101" s="144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>
      <c r="A102" s="149" t="s">
        <v>50</v>
      </c>
    </row>
    <row r="103" spans="1:33">
      <c r="A103" s="148" t="s">
        <v>61</v>
      </c>
    </row>
    <row r="104" spans="1:33">
      <c r="A104" s="148" t="s">
        <v>64</v>
      </c>
    </row>
    <row r="105" spans="1:33">
      <c r="A105" s="148"/>
    </row>
    <row r="106" spans="1:33">
      <c r="A106" s="149" t="s">
        <v>53</v>
      </c>
    </row>
    <row r="107" spans="1:33">
      <c r="A107" s="148" t="s">
        <v>62</v>
      </c>
    </row>
    <row r="108" spans="1:33">
      <c r="A108" s="148" t="s">
        <v>66</v>
      </c>
    </row>
    <row r="109" spans="1:33">
      <c r="A109" s="148"/>
    </row>
    <row r="110" spans="1:33">
      <c r="A110" s="147" t="s">
        <v>57</v>
      </c>
      <c r="B110" s="149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50"/>
      <c r="Q110" s="150"/>
      <c r="R110" s="150"/>
      <c r="S110" s="150"/>
      <c r="T110" s="150"/>
      <c r="U110" s="150"/>
      <c r="V110" s="150"/>
    </row>
    <row r="111" spans="1:33" ht="21.75" customHeight="1">
      <c r="A111" s="154" t="s">
        <v>67</v>
      </c>
      <c r="B111" s="154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</row>
  </sheetData>
  <mergeCells count="4">
    <mergeCell ref="A2:L2"/>
    <mergeCell ref="A94:G94"/>
    <mergeCell ref="A111:V111"/>
    <mergeCell ref="A1:AA1"/>
  </mergeCells>
  <phoneticPr fontId="11" type="noConversion"/>
  <printOptions horizontalCentered="1"/>
  <pageMargins left="3.937007874015748E-2" right="3.937007874015748E-2" top="0.45" bottom="0.31496062992125984" header="0.31496062992125984" footer="0.11811023622047245"/>
  <pageSetup paperSize="9" scale="47" orientation="portrait" r:id="rId1"/>
  <headerFooter alignWithMargins="0">
    <oddHeader xml:space="preserve">&amp;Rкласификация на информацията
ниво 0,TLP-WHITE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2015-2024 BG</vt:lpstr>
      <vt:lpstr>'2015-2024 BG'!Print_Area</vt:lpstr>
    </vt:vector>
  </TitlesOfParts>
  <Company>nssi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WN3HO02</dc:creator>
  <cp:lastModifiedBy>Ирена Д. Давидкова</cp:lastModifiedBy>
  <cp:lastPrinted>2022-05-31T12:26:11Z</cp:lastPrinted>
  <dcterms:created xsi:type="dcterms:W3CDTF">2007-05-14T14:03:28Z</dcterms:created>
  <dcterms:modified xsi:type="dcterms:W3CDTF">2026-05-26T12:25:27Z</dcterms:modified>
</cp:coreProperties>
</file>